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★ 買電入札（高圧電力）関係フォルダ\R05調達_夕張川・工水　買電入札関係\⑤-2　☆入札執行関係HP掲載用PDFデータ（完成版）☆\"/>
    </mc:Choice>
  </mc:AlternateContent>
  <bookViews>
    <workbookView xWindow="0" yWindow="0" windowWidth="24000" windowHeight="9675"/>
  </bookViews>
  <sheets>
    <sheet name="別記　個別仕様書一覧" sheetId="1" r:id="rId1"/>
    <sheet name="ボツ別添１予定使用電力量" sheetId="5" state="hidden" r:id="rId2"/>
    <sheet name="別添１予定使用電力量" sheetId="2" r:id="rId3"/>
    <sheet name="参考資料3カ年" sheetId="4" r:id="rId4"/>
  </sheets>
  <definedNames>
    <definedName name="_xlnm._FilterDatabase" localSheetId="0" hidden="1">'別記　個別仕様書一覧'!$A$3:$S$15</definedName>
    <definedName name="Data" localSheetId="1">#REF!</definedName>
    <definedName name="Data" localSheetId="3">#REF!</definedName>
    <definedName name="Data" localSheetId="0">#REF!</definedName>
    <definedName name="Data" localSheetId="2">#REF!</definedName>
    <definedName name="Data">#REF!</definedName>
    <definedName name="Excel_BuiltIn_Print_Area_5" localSheetId="1">#REF!</definedName>
    <definedName name="Excel_BuiltIn_Print_Area_5" localSheetId="3">#REF!</definedName>
    <definedName name="Excel_BuiltIn_Print_Area_5" localSheetId="2">#REF!</definedName>
    <definedName name="Excel_BuiltIn_Print_Area_5">#REF!</definedName>
    <definedName name="MktData_takuso" localSheetId="1">#REF!</definedName>
    <definedName name="MktData_takuso" localSheetId="3">#REF!</definedName>
    <definedName name="MktData_takuso" localSheetId="2">#REF!</definedName>
    <definedName name="MktData_takuso">#REF!</definedName>
    <definedName name="_xlnm.Print_Area" localSheetId="1">ボツ別添１予定使用電力量!$B$1:$R$20</definedName>
    <definedName name="_xlnm.Print_Area" localSheetId="3">参考資料3カ年!$A$1:$P$25,参考資料3カ年!$A$27:$P$67</definedName>
    <definedName name="_xlnm.Print_Area" localSheetId="0">'別記　個別仕様書一覧'!$A$1:$S$20</definedName>
    <definedName name="_xlnm.Print_Area" localSheetId="2">別添１予定使用電力量!$B$1:$S$19</definedName>
    <definedName name="_xlnm.Print_Area">#REF!</definedName>
    <definedName name="_xlnm.Print_Titles" localSheetId="0">'別記　個別仕様書一覧'!$2:$3</definedName>
    <definedName name="s" localSheetId="1">#REF!</definedName>
    <definedName name="s" localSheetId="3">#REF!</definedName>
    <definedName name="s" localSheetId="2">#REF!</definedName>
    <definedName name="s">#REF!</definedName>
    <definedName name="契約種別" localSheetId="1">#REF!</definedName>
    <definedName name="契約種別" localSheetId="3">#REF!</definedName>
    <definedName name="契約種別" localSheetId="2">#REF!</definedName>
    <definedName name="契約種別">#REF!</definedName>
    <definedName name="契約電力種別" localSheetId="1">#REF!</definedName>
    <definedName name="契約電力種別" localSheetId="3">#REF!</definedName>
    <definedName name="契約電力種別" localSheetId="2">#REF!</definedName>
    <definedName name="契約電力種別">#REF!</definedName>
    <definedName name="考え方" localSheetId="1">#REF!</definedName>
    <definedName name="考え方" localSheetId="3">#REF!</definedName>
    <definedName name="考え方" localSheetId="2">#REF!</definedName>
    <definedName name="考え方">#REF!</definedName>
    <definedName name="受電種別" localSheetId="1">#REF!</definedName>
    <definedName name="受電種別" localSheetId="3">#REF!</definedName>
    <definedName name="受電種別" localSheetId="2">#REF!</definedName>
    <definedName name="受電種別">#REF!</definedName>
    <definedName name="集約需要家ID" localSheetId="1">#REF!</definedName>
    <definedName name="集約需要家ID" localSheetId="3">#REF!</definedName>
    <definedName name="集約需要家ID" localSheetId="0">#REF!</definedName>
    <definedName name="集約需要家ID" localSheetId="2">#REF!</definedName>
    <definedName name="集約需要家ID">#REF!</definedName>
    <definedName name="消費税種別" localSheetId="1">#REF!</definedName>
    <definedName name="消費税種別" localSheetId="3">#REF!</definedName>
    <definedName name="消費税種別" localSheetId="2">#REF!</definedName>
    <definedName name="消費税種別">#REF!</definedName>
    <definedName name="別紙５２" localSheetId="1">#REF!</definedName>
    <definedName name="別紙５２" localSheetId="3">#REF!</definedName>
    <definedName name="別紙５２" localSheetId="2">#REF!</definedName>
    <definedName name="別紙５２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" i="2" l="1"/>
  <c r="R11" i="2"/>
  <c r="R15" i="2"/>
  <c r="J13" i="2"/>
  <c r="J14" i="2"/>
  <c r="H13" i="2"/>
  <c r="I10" i="2"/>
  <c r="I22" i="2" s="1"/>
  <c r="G8" i="2"/>
  <c r="G22" i="2" s="1"/>
  <c r="O62" i="4"/>
  <c r="O58" i="4"/>
  <c r="O54" i="4"/>
  <c r="O66" i="4"/>
  <c r="O46" i="4"/>
  <c r="O42" i="4"/>
  <c r="O38" i="4"/>
  <c r="O34" i="4"/>
  <c r="O24" i="4"/>
  <c r="O23" i="4"/>
  <c r="O22" i="4"/>
  <c r="O21" i="4"/>
  <c r="O20" i="4"/>
  <c r="O19" i="4"/>
  <c r="O18" i="4"/>
  <c r="O17" i="4"/>
  <c r="O12" i="4"/>
  <c r="O10" i="4"/>
  <c r="O8" i="4"/>
  <c r="O6" i="4"/>
  <c r="F10" i="2"/>
  <c r="F22" i="2" s="1"/>
  <c r="R21" i="2"/>
  <c r="Q22" i="2"/>
  <c r="P22" i="2"/>
  <c r="O22" i="2"/>
  <c r="N22" i="2"/>
  <c r="M22" i="2"/>
  <c r="L22" i="2"/>
  <c r="K22" i="2"/>
  <c r="J22" i="2"/>
  <c r="H22" i="2"/>
  <c r="Q21" i="2"/>
  <c r="P21" i="2"/>
  <c r="O21" i="2"/>
  <c r="N21" i="2"/>
  <c r="M21" i="2"/>
  <c r="L21" i="2"/>
  <c r="K21" i="2"/>
  <c r="J21" i="2"/>
  <c r="I21" i="2"/>
  <c r="H21" i="2"/>
  <c r="G21" i="2"/>
  <c r="F21" i="2"/>
  <c r="R22" i="2" l="1"/>
  <c r="K67" i="4"/>
  <c r="K47" i="4"/>
  <c r="C72" i="4"/>
  <c r="C71" i="4"/>
  <c r="C70" i="4"/>
  <c r="N55" i="4"/>
  <c r="M55" i="4"/>
  <c r="L55" i="4"/>
  <c r="K55" i="4"/>
  <c r="J55" i="4"/>
  <c r="I55" i="4"/>
  <c r="H55" i="4"/>
  <c r="G55" i="4"/>
  <c r="F55" i="4"/>
  <c r="E55" i="4"/>
  <c r="D55" i="4"/>
  <c r="C55" i="4"/>
  <c r="N51" i="4"/>
  <c r="M51" i="4"/>
  <c r="L51" i="4"/>
  <c r="K51" i="4"/>
  <c r="J51" i="4"/>
  <c r="I51" i="4"/>
  <c r="H51" i="4"/>
  <c r="G51" i="4"/>
  <c r="F51" i="4"/>
  <c r="E51" i="4"/>
  <c r="D51" i="4"/>
  <c r="C51" i="4"/>
  <c r="P45" i="4"/>
  <c r="P44" i="4"/>
  <c r="P43" i="4"/>
  <c r="D46" i="4"/>
  <c r="D45" i="4"/>
  <c r="D44" i="4"/>
  <c r="D43" i="4"/>
  <c r="C46" i="4"/>
  <c r="C45" i="4"/>
  <c r="C44" i="4"/>
  <c r="C43" i="4"/>
  <c r="N39" i="4"/>
  <c r="M39" i="4"/>
  <c r="L39" i="4"/>
  <c r="K39" i="4"/>
  <c r="J39" i="4"/>
  <c r="I39" i="4"/>
  <c r="H39" i="4"/>
  <c r="G39" i="4"/>
  <c r="F39" i="4"/>
  <c r="E39" i="4"/>
  <c r="D39" i="4"/>
  <c r="C39" i="4"/>
  <c r="N35" i="4"/>
  <c r="M35" i="4"/>
  <c r="L35" i="4"/>
  <c r="K35" i="4"/>
  <c r="J35" i="4"/>
  <c r="I35" i="4"/>
  <c r="H35" i="4"/>
  <c r="G35" i="4"/>
  <c r="F35" i="4"/>
  <c r="E35" i="4"/>
  <c r="D35" i="4"/>
  <c r="C35" i="4"/>
  <c r="N31" i="4"/>
  <c r="M31" i="4"/>
  <c r="L31" i="4"/>
  <c r="K31" i="4"/>
  <c r="J31" i="4"/>
  <c r="I31" i="4"/>
  <c r="H31" i="4"/>
  <c r="G31" i="4"/>
  <c r="F31" i="4"/>
  <c r="E31" i="4"/>
  <c r="D31" i="4"/>
  <c r="C31" i="4"/>
  <c r="K25" i="4" l="1"/>
  <c r="P17" i="4"/>
  <c r="P18" i="4"/>
  <c r="K13" i="4"/>
  <c r="L13" i="4" s="1"/>
  <c r="P11" i="4"/>
  <c r="O11" i="4"/>
  <c r="F14" i="2"/>
  <c r="F13" i="2"/>
  <c r="Q10" i="2" l="1"/>
  <c r="G9" i="2"/>
  <c r="H9" i="2"/>
  <c r="I9" i="2"/>
  <c r="J9" i="2"/>
  <c r="K9" i="2"/>
  <c r="L9" i="2"/>
  <c r="M9" i="2"/>
  <c r="N9" i="2"/>
  <c r="O9" i="2"/>
  <c r="P9" i="2"/>
  <c r="Q9" i="2"/>
  <c r="G10" i="2"/>
  <c r="H10" i="2"/>
  <c r="J10" i="2"/>
  <c r="K10" i="2"/>
  <c r="L10" i="2"/>
  <c r="M10" i="2"/>
  <c r="N10" i="2"/>
  <c r="O10" i="2"/>
  <c r="P10" i="2"/>
  <c r="R10" i="2" l="1"/>
  <c r="F9" i="2"/>
  <c r="R9" i="2" s="1"/>
  <c r="G7" i="2"/>
  <c r="H7" i="2"/>
  <c r="I7" i="2"/>
  <c r="J7" i="2"/>
  <c r="K7" i="2"/>
  <c r="L7" i="2"/>
  <c r="M7" i="2"/>
  <c r="N7" i="2"/>
  <c r="O7" i="2"/>
  <c r="P7" i="2"/>
  <c r="Q7" i="2"/>
  <c r="H8" i="2"/>
  <c r="I8" i="2"/>
  <c r="J8" i="2"/>
  <c r="K8" i="2"/>
  <c r="L8" i="2"/>
  <c r="M8" i="2"/>
  <c r="N8" i="2"/>
  <c r="O8" i="2"/>
  <c r="P8" i="2"/>
  <c r="Q8" i="2"/>
  <c r="F8" i="2"/>
  <c r="F7" i="2"/>
  <c r="E46" i="4" l="1"/>
  <c r="E45" i="4"/>
  <c r="E44" i="4"/>
  <c r="E43" i="4"/>
  <c r="Q4" i="1" l="1"/>
  <c r="Q13" i="2"/>
  <c r="S17" i="1" l="1"/>
  <c r="S16" i="1"/>
  <c r="Q13" i="1"/>
  <c r="Q18" i="1" s="1"/>
  <c r="Q10" i="1"/>
  <c r="Q17" i="1" s="1"/>
  <c r="Q7" i="1"/>
  <c r="Q16" i="1" s="1"/>
  <c r="G15" i="2"/>
  <c r="H15" i="2"/>
  <c r="I15" i="2"/>
  <c r="J15" i="2"/>
  <c r="K15" i="2"/>
  <c r="L15" i="2"/>
  <c r="M15" i="2"/>
  <c r="N15" i="2"/>
  <c r="O15" i="2"/>
  <c r="P15" i="2"/>
  <c r="Q15" i="2"/>
  <c r="G17" i="2"/>
  <c r="H17" i="2"/>
  <c r="I17" i="2"/>
  <c r="J17" i="2"/>
  <c r="K17" i="2"/>
  <c r="L17" i="2"/>
  <c r="M17" i="2"/>
  <c r="N17" i="2"/>
  <c r="O17" i="2"/>
  <c r="P17" i="2"/>
  <c r="Q17" i="2"/>
  <c r="G18" i="2"/>
  <c r="H18" i="2"/>
  <c r="I18" i="2"/>
  <c r="J18" i="2"/>
  <c r="K18" i="2"/>
  <c r="L18" i="2"/>
  <c r="M18" i="2"/>
  <c r="N18" i="2"/>
  <c r="O18" i="2"/>
  <c r="P18" i="2"/>
  <c r="Q18" i="2"/>
  <c r="F18" i="2"/>
  <c r="F17" i="2"/>
  <c r="F15" i="2"/>
  <c r="P62" i="4"/>
  <c r="P61" i="4"/>
  <c r="P60" i="4"/>
  <c r="P58" i="4"/>
  <c r="P57" i="4"/>
  <c r="P56" i="4"/>
  <c r="P54" i="4"/>
  <c r="P53" i="4"/>
  <c r="P52" i="4"/>
  <c r="O61" i="4"/>
  <c r="O60" i="4"/>
  <c r="O57" i="4"/>
  <c r="O56" i="4"/>
  <c r="O53" i="4"/>
  <c r="O52" i="4"/>
  <c r="P42" i="4"/>
  <c r="P41" i="4"/>
  <c r="P40" i="4"/>
  <c r="P38" i="4"/>
  <c r="P37" i="4"/>
  <c r="P36" i="4"/>
  <c r="P35" i="4"/>
  <c r="P34" i="4"/>
  <c r="P33" i="4"/>
  <c r="P32" i="4"/>
  <c r="P31" i="4"/>
  <c r="O41" i="4"/>
  <c r="O40" i="4"/>
  <c r="O37" i="4"/>
  <c r="O36" i="4"/>
  <c r="O35" i="4"/>
  <c r="O33" i="4"/>
  <c r="O32" i="4"/>
  <c r="O44" i="4" s="1"/>
  <c r="O31" i="4"/>
  <c r="G11" i="2"/>
  <c r="H11" i="2"/>
  <c r="I11" i="2"/>
  <c r="J11" i="2"/>
  <c r="K11" i="2"/>
  <c r="L11" i="2"/>
  <c r="M11" i="2"/>
  <c r="N11" i="2"/>
  <c r="O11" i="2"/>
  <c r="P11" i="2"/>
  <c r="Q11" i="2"/>
  <c r="G13" i="2"/>
  <c r="I13" i="2"/>
  <c r="K13" i="2"/>
  <c r="L13" i="2"/>
  <c r="L12" i="2" s="1"/>
  <c r="M13" i="2"/>
  <c r="N13" i="2"/>
  <c r="O13" i="2"/>
  <c r="P13" i="2"/>
  <c r="G14" i="2"/>
  <c r="H14" i="2"/>
  <c r="I14" i="2"/>
  <c r="K14" i="2"/>
  <c r="L14" i="2"/>
  <c r="M14" i="2"/>
  <c r="N14" i="2"/>
  <c r="O14" i="2"/>
  <c r="P14" i="2"/>
  <c r="Q14" i="2"/>
  <c r="F11" i="2"/>
  <c r="O64" i="4" l="1"/>
  <c r="O65" i="4"/>
  <c r="O45" i="4"/>
  <c r="M12" i="2"/>
  <c r="G12" i="2"/>
  <c r="Q16" i="2"/>
  <c r="K16" i="2"/>
  <c r="M16" i="2"/>
  <c r="G16" i="2"/>
  <c r="L16" i="2"/>
  <c r="I12" i="2"/>
  <c r="O12" i="2"/>
  <c r="Q20" i="1"/>
  <c r="P12" i="2"/>
  <c r="J12" i="2"/>
  <c r="R14" i="2"/>
  <c r="R18" i="2"/>
  <c r="O16" i="2"/>
  <c r="I16" i="2"/>
  <c r="R17" i="2"/>
  <c r="Q12" i="2"/>
  <c r="K12" i="2"/>
  <c r="P16" i="2"/>
  <c r="J16" i="2"/>
  <c r="H12" i="2"/>
  <c r="R13" i="2"/>
  <c r="H16" i="2"/>
  <c r="N12" i="2"/>
  <c r="N16" i="2"/>
  <c r="F16" i="2"/>
  <c r="F12" i="2"/>
  <c r="N66" i="4"/>
  <c r="N65" i="4"/>
  <c r="N64" i="4"/>
  <c r="M66" i="4"/>
  <c r="M65" i="4"/>
  <c r="M64" i="4"/>
  <c r="L66" i="4"/>
  <c r="L65" i="4"/>
  <c r="L64" i="4"/>
  <c r="K66" i="4"/>
  <c r="K65" i="4"/>
  <c r="K64" i="4"/>
  <c r="J66" i="4"/>
  <c r="J65" i="4"/>
  <c r="J64" i="4"/>
  <c r="I66" i="4"/>
  <c r="I65" i="4"/>
  <c r="I64" i="4"/>
  <c r="H66" i="4"/>
  <c r="H65" i="4"/>
  <c r="H64" i="4"/>
  <c r="G66" i="4"/>
  <c r="G65" i="4"/>
  <c r="G64" i="4"/>
  <c r="F66" i="4"/>
  <c r="F65" i="4"/>
  <c r="F64" i="4"/>
  <c r="F63" i="4"/>
  <c r="E66" i="4"/>
  <c r="E65" i="4"/>
  <c r="E64" i="4"/>
  <c r="D66" i="4"/>
  <c r="D65" i="4"/>
  <c r="D64" i="4"/>
  <c r="C66" i="4"/>
  <c r="C65" i="4"/>
  <c r="C64" i="4"/>
  <c r="C59" i="4"/>
  <c r="N59" i="4"/>
  <c r="M59" i="4"/>
  <c r="L59" i="4"/>
  <c r="L63" i="4" s="1"/>
  <c r="K59" i="4"/>
  <c r="J59" i="4"/>
  <c r="I59" i="4"/>
  <c r="I63" i="4" s="1"/>
  <c r="H59" i="4"/>
  <c r="H63" i="4" s="1"/>
  <c r="G59" i="4"/>
  <c r="F59" i="4"/>
  <c r="E59" i="4"/>
  <c r="E63" i="4" s="1"/>
  <c r="D59" i="4"/>
  <c r="D63" i="4" s="1"/>
  <c r="N63" i="4"/>
  <c r="M63" i="4"/>
  <c r="K63" i="4"/>
  <c r="J63" i="4"/>
  <c r="G63" i="4"/>
  <c r="L47" i="4"/>
  <c r="N45" i="4"/>
  <c r="N44" i="4"/>
  <c r="N43" i="4"/>
  <c r="N46" i="4"/>
  <c r="M46" i="4"/>
  <c r="M45" i="4"/>
  <c r="M44" i="4"/>
  <c r="L46" i="4"/>
  <c r="L45" i="4"/>
  <c r="L44" i="4"/>
  <c r="K46" i="4"/>
  <c r="K45" i="4"/>
  <c r="K44" i="4"/>
  <c r="J46" i="4"/>
  <c r="J45" i="4"/>
  <c r="J44" i="4"/>
  <c r="J43" i="4"/>
  <c r="I46" i="4"/>
  <c r="I45" i="4"/>
  <c r="I44" i="4"/>
  <c r="H46" i="4"/>
  <c r="H45" i="4"/>
  <c r="H44" i="4"/>
  <c r="H43" i="4"/>
  <c r="G46" i="4"/>
  <c r="G45" i="4"/>
  <c r="G44" i="4"/>
  <c r="F46" i="4"/>
  <c r="F45" i="4"/>
  <c r="F44" i="4"/>
  <c r="M43" i="4"/>
  <c r="L43" i="4"/>
  <c r="K43" i="4"/>
  <c r="I43" i="4"/>
  <c r="G43" i="4"/>
  <c r="P51" i="4" l="1"/>
  <c r="O51" i="4"/>
  <c r="P59" i="4"/>
  <c r="O59" i="4"/>
  <c r="C63" i="4"/>
  <c r="R16" i="2"/>
  <c r="R13" i="1" s="1"/>
  <c r="R18" i="1" s="1"/>
  <c r="P64" i="4"/>
  <c r="P66" i="4"/>
  <c r="O55" i="4"/>
  <c r="P55" i="4"/>
  <c r="P65" i="4"/>
  <c r="O39" i="4"/>
  <c r="P39" i="4"/>
  <c r="P46" i="4"/>
  <c r="F43" i="4"/>
  <c r="R12" i="2"/>
  <c r="C23" i="4"/>
  <c r="C24" i="4"/>
  <c r="R10" i="1" l="1"/>
  <c r="R17" i="1" s="1"/>
  <c r="P63" i="4"/>
  <c r="O63" i="4"/>
  <c r="O43" i="4"/>
  <c r="Q16" i="5"/>
  <c r="Q15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Q13" i="5"/>
  <c r="Q12" i="5"/>
  <c r="Q11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Q9" i="5"/>
  <c r="D23" i="4" l="1"/>
  <c r="E23" i="4"/>
  <c r="F23" i="4"/>
  <c r="G23" i="4"/>
  <c r="H23" i="4"/>
  <c r="I23" i="4"/>
  <c r="J23" i="4"/>
  <c r="K23" i="4"/>
  <c r="L23" i="4"/>
  <c r="M23" i="4"/>
  <c r="N23" i="4"/>
  <c r="D24" i="4"/>
  <c r="E24" i="4"/>
  <c r="F24" i="4"/>
  <c r="G24" i="4"/>
  <c r="H24" i="4"/>
  <c r="I24" i="4"/>
  <c r="J24" i="4"/>
  <c r="K24" i="4"/>
  <c r="L24" i="4"/>
  <c r="M24" i="4"/>
  <c r="N24" i="4"/>
  <c r="D11" i="4"/>
  <c r="E11" i="4"/>
  <c r="F11" i="4"/>
  <c r="G11" i="4"/>
  <c r="H11" i="4"/>
  <c r="I11" i="4"/>
  <c r="J11" i="4"/>
  <c r="K11" i="4"/>
  <c r="L11" i="4"/>
  <c r="M11" i="4"/>
  <c r="N11" i="4"/>
  <c r="D12" i="4"/>
  <c r="E12" i="4"/>
  <c r="F12" i="4"/>
  <c r="G12" i="4"/>
  <c r="H12" i="4"/>
  <c r="I12" i="4"/>
  <c r="J12" i="4"/>
  <c r="K12" i="4"/>
  <c r="L12" i="4"/>
  <c r="M12" i="4"/>
  <c r="N12" i="4"/>
  <c r="C12" i="4"/>
  <c r="E7" i="5" s="1"/>
  <c r="C11" i="4"/>
  <c r="L8" i="5" l="1"/>
  <c r="M7" i="5"/>
  <c r="G7" i="5"/>
  <c r="P23" i="4"/>
  <c r="P7" i="5"/>
  <c r="I8" i="5"/>
  <c r="J7" i="5"/>
  <c r="O8" i="5"/>
  <c r="N7" i="5"/>
  <c r="H7" i="5"/>
  <c r="M8" i="5"/>
  <c r="G8" i="5"/>
  <c r="P24" i="4"/>
  <c r="D70" i="4"/>
  <c r="F8" i="5"/>
  <c r="O7" i="5"/>
  <c r="I7" i="5"/>
  <c r="N8" i="5"/>
  <c r="H8" i="5"/>
  <c r="E8" i="5"/>
  <c r="L7" i="5"/>
  <c r="F7" i="5"/>
  <c r="K8" i="5"/>
  <c r="P12" i="4"/>
  <c r="K7" i="5"/>
  <c r="P8" i="5"/>
  <c r="J8" i="5"/>
  <c r="Q7" i="5" l="1"/>
  <c r="Q8" i="5"/>
  <c r="R7" i="5" s="1"/>
  <c r="D72" i="4" l="1"/>
  <c r="E72" i="4"/>
  <c r="F72" i="4"/>
  <c r="G72" i="4"/>
  <c r="H72" i="4"/>
  <c r="I72" i="4"/>
  <c r="J72" i="4"/>
  <c r="K72" i="4"/>
  <c r="L72" i="4"/>
  <c r="M72" i="4"/>
  <c r="N72" i="4"/>
  <c r="O7" i="4" l="1"/>
  <c r="L67" i="4" l="1"/>
  <c r="P50" i="4"/>
  <c r="L25" i="4"/>
  <c r="P20" i="4"/>
  <c r="P19" i="4"/>
  <c r="P22" i="4"/>
  <c r="P21" i="4"/>
  <c r="R7" i="1"/>
  <c r="P16" i="4"/>
  <c r="P8" i="4"/>
  <c r="P7" i="4"/>
  <c r="P6" i="4"/>
  <c r="P5" i="4"/>
  <c r="O5" i="4"/>
  <c r="P10" i="4"/>
  <c r="P9" i="4"/>
  <c r="O9" i="4"/>
  <c r="R4" i="1" s="1"/>
  <c r="R16" i="1" l="1"/>
  <c r="R20" i="1" s="1"/>
  <c r="J70" i="4"/>
  <c r="J71" i="4"/>
  <c r="L70" i="4"/>
  <c r="L71" i="4"/>
  <c r="D71" i="4"/>
  <c r="E70" i="4"/>
  <c r="E71" i="4"/>
  <c r="F70" i="4"/>
  <c r="F71" i="4"/>
  <c r="M70" i="4"/>
  <c r="M71" i="4"/>
  <c r="I70" i="4"/>
  <c r="I71" i="4"/>
  <c r="K70" i="4"/>
  <c r="K71" i="4"/>
  <c r="G70" i="4"/>
  <c r="G71" i="4"/>
  <c r="H70" i="4"/>
  <c r="H71" i="4"/>
  <c r="N70" i="4"/>
  <c r="N71" i="4"/>
  <c r="R8" i="2" l="1"/>
  <c r="S7" i="2" s="1"/>
</calcChain>
</file>

<file path=xl/sharedStrings.xml><?xml version="1.0" encoding="utf-8"?>
<sst xmlns="http://schemas.openxmlformats.org/spreadsheetml/2006/main" count="301" uniqueCount="140">
  <si>
    <t>№</t>
    <phoneticPr fontId="5"/>
  </si>
  <si>
    <t>区分</t>
    <rPh sb="0" eb="2">
      <t>クブン</t>
    </rPh>
    <phoneticPr fontId="3"/>
  </si>
  <si>
    <t>施設管理者</t>
    <rPh sb="0" eb="2">
      <t>シセツ</t>
    </rPh>
    <rPh sb="2" eb="5">
      <t>カンリシャ</t>
    </rPh>
    <phoneticPr fontId="3"/>
  </si>
  <si>
    <t>計量地点</t>
    <rPh sb="0" eb="2">
      <t>ケイリョウ</t>
    </rPh>
    <rPh sb="2" eb="4">
      <t>チテン</t>
    </rPh>
    <phoneticPr fontId="3"/>
  </si>
  <si>
    <t>契約種別</t>
    <rPh sb="0" eb="2">
      <t>ケイヤク</t>
    </rPh>
    <rPh sb="2" eb="4">
      <t>シュベツ</t>
    </rPh>
    <phoneticPr fontId="3"/>
  </si>
  <si>
    <t>予備電力契約の有無</t>
    <rPh sb="0" eb="2">
      <t>ヨビ</t>
    </rPh>
    <rPh sb="2" eb="4">
      <t>デンリョク</t>
    </rPh>
    <rPh sb="4" eb="6">
      <t>ケイヤク</t>
    </rPh>
    <rPh sb="7" eb="9">
      <t>ウム</t>
    </rPh>
    <phoneticPr fontId="3"/>
  </si>
  <si>
    <t>自家発補給契約の有無</t>
    <rPh sb="0" eb="3">
      <t>ジカハツ</t>
    </rPh>
    <rPh sb="3" eb="5">
      <t>ホキュウ</t>
    </rPh>
    <rPh sb="5" eb="7">
      <t>ケイヤク</t>
    </rPh>
    <rPh sb="8" eb="10">
      <t>ウム</t>
    </rPh>
    <phoneticPr fontId="3"/>
  </si>
  <si>
    <t>付帯割引契約の有無</t>
    <rPh sb="0" eb="2">
      <t>フタイ</t>
    </rPh>
    <rPh sb="2" eb="4">
      <t>ワリビキ</t>
    </rPh>
    <rPh sb="4" eb="6">
      <t>ケイヤク</t>
    </rPh>
    <rPh sb="7" eb="9">
      <t>ウム</t>
    </rPh>
    <phoneticPr fontId="3"/>
  </si>
  <si>
    <t>太陽光発電設備等による北電への売電</t>
    <rPh sb="0" eb="3">
      <t>タイヨウコウ</t>
    </rPh>
    <rPh sb="3" eb="5">
      <t>ハツデン</t>
    </rPh>
    <rPh sb="5" eb="7">
      <t>セツビ</t>
    </rPh>
    <rPh sb="7" eb="8">
      <t>トウ</t>
    </rPh>
    <rPh sb="11" eb="13">
      <t>ホクデン</t>
    </rPh>
    <rPh sb="15" eb="17">
      <t>バイデン</t>
    </rPh>
    <phoneticPr fontId="3"/>
  </si>
  <si>
    <t>供給電気方式
及び受電方式</t>
    <phoneticPr fontId="3"/>
  </si>
  <si>
    <t>標準
周波数
(Hz)</t>
    <rPh sb="0" eb="2">
      <t>ヒョウジュン</t>
    </rPh>
    <rPh sb="3" eb="6">
      <t>シュウハスウ</t>
    </rPh>
    <phoneticPr fontId="3"/>
  </si>
  <si>
    <t>非常用発電設備
(kVA)</t>
    <rPh sb="0" eb="3">
      <t>ヒジョウヨウ</t>
    </rPh>
    <rPh sb="3" eb="5">
      <t>ハツデン</t>
    </rPh>
    <rPh sb="5" eb="7">
      <t>セツビ</t>
    </rPh>
    <phoneticPr fontId="3"/>
  </si>
  <si>
    <t>屋外キュービクル</t>
    <rPh sb="0" eb="2">
      <t>オクガイ</t>
    </rPh>
    <phoneticPr fontId="3"/>
  </si>
  <si>
    <t>高圧電力Ⅰ型（時間帯別）</t>
    <rPh sb="0" eb="2">
      <t>コウアツ</t>
    </rPh>
    <rPh sb="5" eb="6">
      <t>ガタ</t>
    </rPh>
    <rPh sb="7" eb="10">
      <t>ジカンタイ</t>
    </rPh>
    <rPh sb="10" eb="11">
      <t>ベツ</t>
    </rPh>
    <phoneticPr fontId="3"/>
  </si>
  <si>
    <t>無</t>
    <rPh sb="0" eb="1">
      <t>ナ</t>
    </rPh>
    <phoneticPr fontId="3"/>
  </si>
  <si>
    <t>交流３相３線式
一回線受電方式</t>
    <rPh sb="0" eb="2">
      <t>コウリュウ</t>
    </rPh>
    <rPh sb="3" eb="4">
      <t>ソウ</t>
    </rPh>
    <rPh sb="5" eb="6">
      <t>セン</t>
    </rPh>
    <rPh sb="6" eb="7">
      <t>シキ</t>
    </rPh>
    <rPh sb="8" eb="11">
      <t>イッカイセン</t>
    </rPh>
    <rPh sb="11" eb="13">
      <t>ジュデン</t>
    </rPh>
    <rPh sb="13" eb="15">
      <t>ホウシキ</t>
    </rPh>
    <phoneticPr fontId="3"/>
  </si>
  <si>
    <t>屋外受電柱</t>
    <rPh sb="0" eb="2">
      <t>オクガイ</t>
    </rPh>
    <rPh sb="2" eb="4">
      <t>ジュデン</t>
    </rPh>
    <rPh sb="4" eb="5">
      <t>チュウ</t>
    </rPh>
    <phoneticPr fontId="3"/>
  </si>
  <si>
    <t>高圧電力Ⅲ型（時間帯別）</t>
    <rPh sb="0" eb="2">
      <t>コウアツ</t>
    </rPh>
    <rPh sb="5" eb="6">
      <t>ガタ</t>
    </rPh>
    <rPh sb="7" eb="10">
      <t>ジカンタイ</t>
    </rPh>
    <rPh sb="10" eb="11">
      <t>ベツ</t>
    </rPh>
    <phoneticPr fontId="3"/>
  </si>
  <si>
    <t>有</t>
    <rPh sb="0" eb="1">
      <t>ユウ</t>
    </rPh>
    <phoneticPr fontId="3"/>
  </si>
  <si>
    <t>交流３相３線式
二回線受電方式</t>
    <rPh sb="0" eb="2">
      <t>コウリュウ</t>
    </rPh>
    <rPh sb="3" eb="4">
      <t>ソウ</t>
    </rPh>
    <rPh sb="5" eb="6">
      <t>セン</t>
    </rPh>
    <rPh sb="6" eb="7">
      <t>シキ</t>
    </rPh>
    <rPh sb="8" eb="9">
      <t>ニ</t>
    </rPh>
    <rPh sb="9" eb="11">
      <t>カイセン</t>
    </rPh>
    <rPh sb="11" eb="13">
      <t>ジュデン</t>
    </rPh>
    <rPh sb="13" eb="15">
      <t>ホウシキ</t>
    </rPh>
    <phoneticPr fontId="3"/>
  </si>
  <si>
    <t>－</t>
    <phoneticPr fontId="3"/>
  </si>
  <si>
    <t>屋外入口付近</t>
  </si>
  <si>
    <t>計</t>
    <rPh sb="0" eb="1">
      <t>ケイ</t>
    </rPh>
    <phoneticPr fontId="3"/>
  </si>
  <si>
    <t>高圧電力Ⅰ型（一般）</t>
  </si>
  <si>
    <t>高圧電力Ⅰ型（時間帯別）</t>
  </si>
  <si>
    <t>高圧電力Ⅲ型（時間帯別）</t>
  </si>
  <si>
    <t>仕様書　別記「北海道企業局指定庁舎等電力需給契約（高圧電力）個別仕様一覧」</t>
    <rPh sb="0" eb="3">
      <t>シヨウショ</t>
    </rPh>
    <rPh sb="4" eb="6">
      <t>ベッキ</t>
    </rPh>
    <rPh sb="7" eb="10">
      <t>ホッカイドウ</t>
    </rPh>
    <rPh sb="10" eb="13">
      <t>キギョウキョク</t>
    </rPh>
    <rPh sb="13" eb="15">
      <t>シテイ</t>
    </rPh>
    <rPh sb="15" eb="17">
      <t>チョウシャ</t>
    </rPh>
    <rPh sb="17" eb="18">
      <t>トウ</t>
    </rPh>
    <rPh sb="18" eb="20">
      <t>デンリョク</t>
    </rPh>
    <rPh sb="20" eb="22">
      <t>ジュキュウ</t>
    </rPh>
    <rPh sb="22" eb="24">
      <t>ケイヤク</t>
    </rPh>
    <rPh sb="25" eb="27">
      <t>コウアツ</t>
    </rPh>
    <rPh sb="27" eb="29">
      <t>デンリョク</t>
    </rPh>
    <rPh sb="30" eb="32">
      <t>コベツ</t>
    </rPh>
    <rPh sb="32" eb="34">
      <t>シヨウ</t>
    </rPh>
    <rPh sb="34" eb="36">
      <t>イチラン</t>
    </rPh>
    <phoneticPr fontId="3"/>
  </si>
  <si>
    <t>別添１</t>
    <rPh sb="0" eb="2">
      <t>ベッテン</t>
    </rPh>
    <phoneticPr fontId="3"/>
  </si>
  <si>
    <t>合計</t>
    <rPh sb="0" eb="2">
      <t>ゴウケイ</t>
    </rPh>
    <phoneticPr fontId="3"/>
  </si>
  <si>
    <t>電力使用量総計</t>
    <rPh sb="0" eb="2">
      <t>デンリョク</t>
    </rPh>
    <rPh sb="2" eb="5">
      <t>シヨウリョウ</t>
    </rPh>
    <rPh sb="5" eb="7">
      <t>ソウケイ</t>
    </rPh>
    <phoneticPr fontId="3"/>
  </si>
  <si>
    <t>４月</t>
    <rPh sb="1" eb="2">
      <t>ガツ</t>
    </rPh>
    <phoneticPr fontId="3"/>
  </si>
  <si>
    <t>５月</t>
    <rPh sb="1" eb="2">
      <t>ガツ</t>
    </rPh>
    <phoneticPr fontId="3"/>
  </si>
  <si>
    <t>６月</t>
    <rPh sb="1" eb="2">
      <t>ガツ</t>
    </rPh>
    <phoneticPr fontId="3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</si>
  <si>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</si>
  <si>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</si>
  <si>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</si>
  <si>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</si>
  <si>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</si>
  <si>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</si>
  <si>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</si>
  <si>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</si>
  <si>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</si>
  <si>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高圧電力Ⅰ型
（時間帯別）</t>
    <rPh sb="0" eb="2">
      <t>コウアツ</t>
    </rPh>
    <rPh sb="2" eb="4">
      <t>デンリョク</t>
    </rPh>
    <rPh sb="5" eb="6">
      <t>ガタ</t>
    </rPh>
    <rPh sb="8" eb="11">
      <t>ジカンタイ</t>
    </rPh>
    <rPh sb="11" eb="12">
      <t>ベツ</t>
    </rPh>
    <phoneticPr fontId="3"/>
  </si>
  <si>
    <t>最大需要電力
（kW）</t>
    <rPh sb="0" eb="2">
      <t>サイダイ</t>
    </rPh>
    <rPh sb="2" eb="4">
      <t>ジュヨウ</t>
    </rPh>
    <rPh sb="4" eb="6">
      <t>デンリョク</t>
    </rPh>
    <phoneticPr fontId="3"/>
  </si>
  <si>
    <t>電力使用量</t>
    <rPh sb="0" eb="2">
      <t>デンリョク</t>
    </rPh>
    <rPh sb="2" eb="5">
      <t>シヨウリョウ</t>
    </rPh>
    <phoneticPr fontId="3"/>
  </si>
  <si>
    <t>（kWh）</t>
    <phoneticPr fontId="3"/>
  </si>
  <si>
    <t>昼間</t>
    <rPh sb="0" eb="2">
      <t>チュウカン</t>
    </rPh>
    <phoneticPr fontId="3"/>
  </si>
  <si>
    <t>夜間</t>
    <rPh sb="0" eb="2">
      <t>ヤカン</t>
    </rPh>
    <phoneticPr fontId="3"/>
  </si>
  <si>
    <t>高圧電力Ⅲ型
（時間帯別）</t>
    <rPh sb="0" eb="2">
      <t>コウアツ</t>
    </rPh>
    <rPh sb="2" eb="4">
      <t>デンリョク</t>
    </rPh>
    <rPh sb="5" eb="6">
      <t>ガタ</t>
    </rPh>
    <rPh sb="8" eb="11">
      <t>ジカンタイ</t>
    </rPh>
    <rPh sb="11" eb="12">
      <t>ベツ</t>
    </rPh>
    <phoneticPr fontId="3"/>
  </si>
  <si>
    <t>最大需要電力
（kW）</t>
    <phoneticPr fontId="3"/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</si>
  <si>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</si>
  <si>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</si>
  <si>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</si>
  <si>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</si>
  <si>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</si>
  <si>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</si>
  <si>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</si>
  <si>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</si>
  <si>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</si>
  <si>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</t>
  </si>
  <si>
    <t>２</t>
  </si>
  <si>
    <t>３</t>
  </si>
  <si>
    <t>合計</t>
  </si>
  <si>
    <t>平均</t>
    <rPh sb="0" eb="2">
      <t>ヘイキン</t>
    </rPh>
    <phoneticPr fontId="10"/>
  </si>
  <si>
    <t>使用実績量</t>
  </si>
  <si>
    <t>昼間使用量</t>
    <rPh sb="0" eb="2">
      <t>ヒルマ</t>
    </rPh>
    <rPh sb="2" eb="4">
      <t>シヨウ</t>
    </rPh>
    <rPh sb="4" eb="5">
      <t>リョウ</t>
    </rPh>
    <phoneticPr fontId="10"/>
  </si>
  <si>
    <t>夜間使用量</t>
    <rPh sb="0" eb="2">
      <t>ヤカン</t>
    </rPh>
    <rPh sb="2" eb="5">
      <t>シヨウリョウ</t>
    </rPh>
    <phoneticPr fontId="10"/>
  </si>
  <si>
    <t>最大電力</t>
    <rPh sb="0" eb="2">
      <t>サイダイ</t>
    </rPh>
    <rPh sb="2" eb="4">
      <t>デンリョク</t>
    </rPh>
    <phoneticPr fontId="10"/>
  </si>
  <si>
    <t>3カ年平均　　　　　　・　　　　　力率100％</t>
    <rPh sb="2" eb="3">
      <t>ネン</t>
    </rPh>
    <rPh sb="3" eb="5">
      <t>ヘイキン</t>
    </rPh>
    <phoneticPr fontId="10"/>
  </si>
  <si>
    <t>3カ年平均　　　　　　・　　　　　力率96％</t>
    <rPh sb="2" eb="3">
      <t>ネン</t>
    </rPh>
    <rPh sb="3" eb="5">
      <t>ヘイキン</t>
    </rPh>
    <phoneticPr fontId="10"/>
  </si>
  <si>
    <t>高圧電力Ⅰ型（一般）</t>
    <rPh sb="0" eb="2">
      <t>コウアツ</t>
    </rPh>
    <rPh sb="5" eb="6">
      <t>ガタ</t>
    </rPh>
    <rPh sb="7" eb="9">
      <t>イッパン</t>
    </rPh>
    <phoneticPr fontId="3"/>
  </si>
  <si>
    <t>無</t>
    <rPh sb="0" eb="1">
      <t>ム</t>
    </rPh>
    <phoneticPr fontId="3"/>
  </si>
  <si>
    <t>ー</t>
    <phoneticPr fontId="3"/>
  </si>
  <si>
    <t>同上</t>
    <rPh sb="0" eb="2">
      <t>ドウジョウ</t>
    </rPh>
    <phoneticPr fontId="3"/>
  </si>
  <si>
    <t>予定電力使用量（契約種別毎・月毎）</t>
    <rPh sb="0" eb="2">
      <t>ヨテイ</t>
    </rPh>
    <rPh sb="2" eb="4">
      <t>デンリョク</t>
    </rPh>
    <rPh sb="4" eb="7">
      <t>シヨウリョウ</t>
    </rPh>
    <rPh sb="8" eb="10">
      <t>ケイヤク</t>
    </rPh>
    <rPh sb="10" eb="12">
      <t>シュベツ</t>
    </rPh>
    <rPh sb="12" eb="13">
      <t>ゴト</t>
    </rPh>
    <rPh sb="14" eb="16">
      <t>ツキゴト</t>
    </rPh>
    <phoneticPr fontId="3"/>
  </si>
  <si>
    <t>高圧電力Ⅰ型
（一般）</t>
    <rPh sb="8" eb="10">
      <t>イッパン</t>
    </rPh>
    <phoneticPr fontId="3"/>
  </si>
  <si>
    <t>電力使用量(kWh)</t>
    <rPh sb="0" eb="2">
      <t>デンリョク</t>
    </rPh>
    <rPh sb="2" eb="5">
      <t>シヨウリョウ</t>
    </rPh>
    <phoneticPr fontId="3"/>
  </si>
  <si>
    <t>No.1</t>
    <phoneticPr fontId="3"/>
  </si>
  <si>
    <t>施設名：夕張川発電管理事務所</t>
    <rPh sb="0" eb="3">
      <t>シセツメイ</t>
    </rPh>
    <phoneticPr fontId="3"/>
  </si>
  <si>
    <t>高圧電力Ⅰ型（一般）</t>
    <rPh sb="7" eb="9">
      <t>イッパン</t>
    </rPh>
    <phoneticPr fontId="3"/>
  </si>
  <si>
    <t>施設名：ポンテシオダム</t>
    <rPh sb="0" eb="3">
      <t>シセツメイ</t>
    </rPh>
    <phoneticPr fontId="3"/>
  </si>
  <si>
    <t>3カ年平均・
力率100％</t>
    <rPh sb="2" eb="3">
      <t>ネン</t>
    </rPh>
    <rPh sb="3" eb="5">
      <t>ヘイキン</t>
    </rPh>
    <phoneticPr fontId="10"/>
  </si>
  <si>
    <t>No.2</t>
    <phoneticPr fontId="3"/>
  </si>
  <si>
    <t>施設名：室蘭地区工業用水道管理事務所</t>
    <rPh sb="0" eb="3">
      <t>シセツメイ</t>
    </rPh>
    <phoneticPr fontId="3"/>
  </si>
  <si>
    <t>高圧電力Ⅰ型（時間帯別）</t>
    <rPh sb="7" eb="10">
      <t>ジカンタイ</t>
    </rPh>
    <rPh sb="10" eb="11">
      <t>ベツ</t>
    </rPh>
    <phoneticPr fontId="3"/>
  </si>
  <si>
    <t>施設名：室蘭地区工業用水道鷲別ポンプ場</t>
    <rPh sb="0" eb="3">
      <t>シセツメイ</t>
    </rPh>
    <phoneticPr fontId="3"/>
  </si>
  <si>
    <t>高圧電力Ⅲ型（時間帯別）</t>
    <rPh sb="7" eb="10">
      <t>ジカンタイ</t>
    </rPh>
    <rPh sb="10" eb="11">
      <t>ベツ</t>
    </rPh>
    <phoneticPr fontId="3"/>
  </si>
  <si>
    <t>予定契約電力(kW)</t>
    <rPh sb="0" eb="2">
      <t>ヨテイ</t>
    </rPh>
    <rPh sb="2" eb="4">
      <t>ケイヤク</t>
    </rPh>
    <rPh sb="4" eb="6">
      <t>デンリョク</t>
    </rPh>
    <phoneticPr fontId="3"/>
  </si>
  <si>
    <t>予定電力使用量(kWh)</t>
    <rPh sb="0" eb="2">
      <t>ヨテイ</t>
    </rPh>
    <rPh sb="2" eb="4">
      <t>デンリョク</t>
    </rPh>
    <rPh sb="4" eb="7">
      <t>シヨウリョウ</t>
    </rPh>
    <phoneticPr fontId="3"/>
  </si>
  <si>
    <r>
      <t xml:space="preserve">R02・
</t>
    </r>
    <r>
      <rPr>
        <sz val="11"/>
        <color rgb="FFFF0000"/>
        <rFont val="ＭＳ ゴシック"/>
        <family val="3"/>
        <charset val="128"/>
      </rPr>
      <t>力率100％</t>
    </r>
    <phoneticPr fontId="10"/>
  </si>
  <si>
    <r>
      <t xml:space="preserve">R02・
</t>
    </r>
    <r>
      <rPr>
        <sz val="11"/>
        <color rgb="FFFF0000"/>
        <rFont val="ＭＳ ゴシック"/>
        <family val="3"/>
        <charset val="128"/>
      </rPr>
      <t>力率96％</t>
    </r>
    <phoneticPr fontId="10"/>
  </si>
  <si>
    <t>令和４年度</t>
    <rPh sb="0" eb="2">
      <t>レイワ</t>
    </rPh>
    <rPh sb="3" eb="5">
      <t>ネンド</t>
    </rPh>
    <phoneticPr fontId="3"/>
  </si>
  <si>
    <t>日数</t>
    <rPh sb="0" eb="2">
      <t>ニッスウ</t>
    </rPh>
    <phoneticPr fontId="3"/>
  </si>
  <si>
    <r>
      <t xml:space="preserve">H31(R01)・
</t>
    </r>
    <r>
      <rPr>
        <sz val="11"/>
        <color rgb="FFFF0000"/>
        <rFont val="ＭＳ ゴシック"/>
        <family val="3"/>
        <charset val="128"/>
      </rPr>
      <t>力率95％</t>
    </r>
    <rPh sb="10" eb="12">
      <t>リキリツ</t>
    </rPh>
    <phoneticPr fontId="10"/>
  </si>
  <si>
    <r>
      <t xml:space="preserve">H31(R01)・
</t>
    </r>
    <r>
      <rPr>
        <sz val="11"/>
        <color rgb="FFFF0000"/>
        <rFont val="ＭＳ ゴシック"/>
        <family val="3"/>
        <charset val="128"/>
      </rPr>
      <t>力率100％</t>
    </r>
    <rPh sb="10" eb="12">
      <t>リキリツ</t>
    </rPh>
    <phoneticPr fontId="10"/>
  </si>
  <si>
    <r>
      <t>R02　　　　　　・　　　　　</t>
    </r>
    <r>
      <rPr>
        <sz val="11"/>
        <color rgb="FFFF0000"/>
        <rFont val="ＭＳ ゴシック"/>
        <family val="3"/>
        <charset val="128"/>
      </rPr>
      <t>力率96％</t>
    </r>
    <phoneticPr fontId="10"/>
  </si>
  <si>
    <r>
      <t>H31(R01)　　　　　　・　　　　　</t>
    </r>
    <r>
      <rPr>
        <sz val="11"/>
        <color rgb="FFFF0000"/>
        <rFont val="ＭＳ ゴシック"/>
        <family val="3"/>
        <charset val="128"/>
      </rPr>
      <t>力率100％</t>
    </r>
    <phoneticPr fontId="3"/>
  </si>
  <si>
    <r>
      <t>R02　　　　　　・　　　　　</t>
    </r>
    <r>
      <rPr>
        <sz val="11"/>
        <color rgb="FFFF0000"/>
        <rFont val="ＭＳ ゴシック"/>
        <family val="3"/>
        <charset val="128"/>
      </rPr>
      <t>力率100％</t>
    </r>
    <phoneticPr fontId="3"/>
  </si>
  <si>
    <r>
      <t xml:space="preserve">H31(R01)
・
</t>
    </r>
    <r>
      <rPr>
        <sz val="11"/>
        <color rgb="FFFF0000"/>
        <rFont val="ＭＳ ゴシック"/>
        <family val="3"/>
        <charset val="128"/>
      </rPr>
      <t>力率96％</t>
    </r>
    <phoneticPr fontId="3"/>
  </si>
  <si>
    <t>－</t>
    <phoneticPr fontId="3"/>
  </si>
  <si>
    <t>※予定電力量　参照先要注意</t>
    <rPh sb="1" eb="3">
      <t>ヨテイ</t>
    </rPh>
    <rPh sb="3" eb="5">
      <t>デンリョク</t>
    </rPh>
    <rPh sb="5" eb="6">
      <t>リョウ</t>
    </rPh>
    <rPh sb="7" eb="10">
      <t>サンショウサキ</t>
    </rPh>
    <rPh sb="10" eb="13">
      <t>ヨウチュウイ</t>
    </rPh>
    <phoneticPr fontId="3"/>
  </si>
  <si>
    <t>合計</t>
    <rPh sb="0" eb="2">
      <t>ゴウケイ</t>
    </rPh>
    <phoneticPr fontId="3"/>
  </si>
  <si>
    <t>指定庁舎
等の名称</t>
    <phoneticPr fontId="3"/>
  </si>
  <si>
    <t>夕張川発電
管理事務所</t>
    <phoneticPr fontId="3"/>
  </si>
  <si>
    <t>ポンテシオ
ダム</t>
    <phoneticPr fontId="3"/>
  </si>
  <si>
    <t>室蘭地区
工業用水道
鷲別ポンプ場</t>
    <phoneticPr fontId="3"/>
  </si>
  <si>
    <t>室蘭地区
工業用水道
管理事務所</t>
    <phoneticPr fontId="3"/>
  </si>
  <si>
    <r>
      <t xml:space="preserve">R03・
</t>
    </r>
    <r>
      <rPr>
        <sz val="11"/>
        <color rgb="FFFF0000"/>
        <rFont val="ＭＳ ゴシック"/>
        <family val="3"/>
        <charset val="128"/>
      </rPr>
      <t>力率93％</t>
    </r>
    <phoneticPr fontId="10"/>
  </si>
  <si>
    <t>3カ年平均・　　　　　力率95％</t>
    <rPh sb="2" eb="3">
      <t>ネン</t>
    </rPh>
    <rPh sb="3" eb="5">
      <t>ヘイキン</t>
    </rPh>
    <phoneticPr fontId="10"/>
  </si>
  <si>
    <t>負荷率＝（年間電力使用量÷（契約電力×24h×365日））＝229000/(85*24*365))＝</t>
    <rPh sb="0" eb="3">
      <t>フカリツ</t>
    </rPh>
    <rPh sb="5" eb="7">
      <t>ネンカン</t>
    </rPh>
    <rPh sb="7" eb="9">
      <t>デンリョク</t>
    </rPh>
    <rPh sb="9" eb="12">
      <t>シヨウリョウ</t>
    </rPh>
    <rPh sb="14" eb="16">
      <t>ケイヤク</t>
    </rPh>
    <rPh sb="16" eb="18">
      <t>デンリョク</t>
    </rPh>
    <rPh sb="26" eb="27">
      <t>ニチ</t>
    </rPh>
    <phoneticPr fontId="10"/>
  </si>
  <si>
    <r>
      <t xml:space="preserve">R03・
</t>
    </r>
    <r>
      <rPr>
        <sz val="11"/>
        <color rgb="FFFF0000"/>
        <rFont val="ＭＳ ゴシック"/>
        <family val="3"/>
        <charset val="128"/>
      </rPr>
      <t>力率100％</t>
    </r>
    <phoneticPr fontId="10"/>
  </si>
  <si>
    <t>負荷率＝（年間電力使用量÷（契約電力×24h×365日））＝20000/(6*24*365))＝</t>
    <rPh sb="0" eb="3">
      <t>フカリツ</t>
    </rPh>
    <rPh sb="5" eb="7">
      <t>ネンカン</t>
    </rPh>
    <rPh sb="7" eb="9">
      <t>デンリョク</t>
    </rPh>
    <rPh sb="9" eb="12">
      <t>シヨウリョウ</t>
    </rPh>
    <rPh sb="14" eb="16">
      <t>ケイヤク</t>
    </rPh>
    <rPh sb="16" eb="18">
      <t>デンリョク</t>
    </rPh>
    <rPh sb="26" eb="27">
      <t>ニチ</t>
    </rPh>
    <phoneticPr fontId="10"/>
  </si>
  <si>
    <r>
      <t>Ｒ03　　　　　　・　　　　　</t>
    </r>
    <r>
      <rPr>
        <sz val="11"/>
        <color rgb="FFFF0000"/>
        <rFont val="ＭＳ ゴシック"/>
        <family val="3"/>
        <charset val="128"/>
      </rPr>
      <t>力率100％</t>
    </r>
    <phoneticPr fontId="3"/>
  </si>
  <si>
    <r>
      <t>Ｒ03　　　　　・　　　　　</t>
    </r>
    <r>
      <rPr>
        <sz val="11"/>
        <color rgb="FFFF0000"/>
        <rFont val="ＭＳ ゴシック"/>
        <family val="3"/>
        <charset val="128"/>
      </rPr>
      <t>力率96％</t>
    </r>
    <phoneticPr fontId="10"/>
  </si>
  <si>
    <t>負荷率＝（年間電力使用量÷（契約電力×24h×365日））＝95300/(25*24*365))＝</t>
    <rPh sb="0" eb="3">
      <t>フカリツ</t>
    </rPh>
    <rPh sb="5" eb="7">
      <t>ネンカン</t>
    </rPh>
    <rPh sb="7" eb="9">
      <t>デンリョク</t>
    </rPh>
    <rPh sb="9" eb="12">
      <t>シヨウリョウ</t>
    </rPh>
    <rPh sb="14" eb="16">
      <t>ケイヤク</t>
    </rPh>
    <rPh sb="16" eb="18">
      <t>デンリョク</t>
    </rPh>
    <rPh sb="26" eb="27">
      <t>ニチ</t>
    </rPh>
    <phoneticPr fontId="10"/>
  </si>
  <si>
    <t>負荷率＝（年間電力使用量÷（契約電力×24h×365日））＝1520318/(255*24*365))＝</t>
    <rPh sb="0" eb="3">
      <t>フカリツ</t>
    </rPh>
    <rPh sb="5" eb="7">
      <t>ネンカン</t>
    </rPh>
    <rPh sb="7" eb="9">
      <t>デンリョク</t>
    </rPh>
    <rPh sb="9" eb="12">
      <t>シヨウリョウ</t>
    </rPh>
    <rPh sb="14" eb="16">
      <t>ケイヤク</t>
    </rPh>
    <rPh sb="16" eb="18">
      <t>デンリョク</t>
    </rPh>
    <rPh sb="26" eb="27">
      <t>ニチ</t>
    </rPh>
    <phoneticPr fontId="10"/>
  </si>
  <si>
    <t>参考資料［北海道企業局指定庁舎等（高圧電力）に係る使用量３カ年集計表（需要場所別・月別）］</t>
    <rPh sb="0" eb="2">
      <t>サンコウ</t>
    </rPh>
    <rPh sb="2" eb="4">
      <t>シリョウ</t>
    </rPh>
    <rPh sb="5" eb="8">
      <t>ホッカイドウ</t>
    </rPh>
    <rPh sb="8" eb="11">
      <t>キギョウキョク</t>
    </rPh>
    <rPh sb="11" eb="13">
      <t>シテイ</t>
    </rPh>
    <rPh sb="13" eb="15">
      <t>チョウシャ</t>
    </rPh>
    <rPh sb="15" eb="16">
      <t>トウ</t>
    </rPh>
    <rPh sb="17" eb="19">
      <t>コウアツ</t>
    </rPh>
    <rPh sb="19" eb="21">
      <t>デンリョク</t>
    </rPh>
    <rPh sb="23" eb="24">
      <t>カカ</t>
    </rPh>
    <rPh sb="25" eb="28">
      <t>シヨウリョウ</t>
    </rPh>
    <rPh sb="30" eb="31">
      <t>ネン</t>
    </rPh>
    <rPh sb="31" eb="33">
      <t>シュウケイ</t>
    </rPh>
    <rPh sb="33" eb="34">
      <t>ヒョウ</t>
    </rPh>
    <rPh sb="35" eb="37">
      <t>ジュヨウ</t>
    </rPh>
    <rPh sb="37" eb="39">
      <t>バショ</t>
    </rPh>
    <rPh sb="39" eb="40">
      <t>ベツ</t>
    </rPh>
    <rPh sb="41" eb="43">
      <t>ツキベツ</t>
    </rPh>
    <phoneticPr fontId="10"/>
  </si>
  <si>
    <t>夕張川＋ポンテ</t>
    <rPh sb="0" eb="3">
      <t>ユウバリガワ</t>
    </rPh>
    <phoneticPr fontId="3"/>
  </si>
  <si>
    <t>端数調整Ｇ８</t>
    <rPh sb="0" eb="2">
      <t>ハスウ</t>
    </rPh>
    <rPh sb="2" eb="4">
      <t>チョウセイ</t>
    </rPh>
    <phoneticPr fontId="3"/>
  </si>
  <si>
    <t>端数調整Ｉ１０</t>
    <rPh sb="0" eb="2">
      <t>ハスウ</t>
    </rPh>
    <rPh sb="2" eb="4">
      <t>チョウセイ</t>
    </rPh>
    <phoneticPr fontId="3"/>
  </si>
  <si>
    <t>端数調整Ｊ１３</t>
    <rPh sb="0" eb="1">
      <t>ハスウ</t>
    </rPh>
    <rPh sb="1" eb="3">
      <t>チョウセイ</t>
    </rPh>
    <phoneticPr fontId="3"/>
  </si>
  <si>
    <t>北海道
企業局</t>
    <rPh sb="0" eb="3">
      <t>ホッカイドウ</t>
    </rPh>
    <rPh sb="4" eb="7">
      <t>キギョウキョク</t>
    </rPh>
    <phoneticPr fontId="8"/>
  </si>
  <si>
    <t>北海道
企業局</t>
    <phoneticPr fontId="3"/>
  </si>
  <si>
    <t>夕張川発電
管理事務所</t>
    <rPh sb="0" eb="3">
      <t>ユウバリガワ</t>
    </rPh>
    <rPh sb="3" eb="5">
      <t>ハツデン</t>
    </rPh>
    <rPh sb="6" eb="8">
      <t>カンリ</t>
    </rPh>
    <rPh sb="8" eb="11">
      <t>ジムショ</t>
    </rPh>
    <phoneticPr fontId="3"/>
  </si>
  <si>
    <t>室蘭地区
工業用水道
管理事務所</t>
    <rPh sb="0" eb="2">
      <t>ムロラン</t>
    </rPh>
    <rPh sb="2" eb="4">
      <t>チク</t>
    </rPh>
    <rPh sb="5" eb="9">
      <t>コウギョウヨウスイ</t>
    </rPh>
    <rPh sb="9" eb="10">
      <t>ドウ</t>
    </rPh>
    <rPh sb="11" eb="13">
      <t>カンリ</t>
    </rPh>
    <rPh sb="13" eb="16">
      <t>ジムショ</t>
    </rPh>
    <phoneticPr fontId="9"/>
  </si>
  <si>
    <t>室蘭地区
工業用水道
鷲別ポンプ場</t>
    <rPh sb="0" eb="2">
      <t>ムロラン</t>
    </rPh>
    <rPh sb="2" eb="4">
      <t>チク</t>
    </rPh>
    <rPh sb="5" eb="7">
      <t>コウギョウ</t>
    </rPh>
    <rPh sb="7" eb="8">
      <t>ヨウ</t>
    </rPh>
    <rPh sb="8" eb="10">
      <t>スイドウ</t>
    </rPh>
    <rPh sb="11" eb="13">
      <t>ワシベツ</t>
    </rPh>
    <rPh sb="16" eb="17">
      <t>ジョウ</t>
    </rPh>
    <phoneticPr fontId="10"/>
  </si>
  <si>
    <t>指定庁舎等
の名称</t>
    <rPh sb="0" eb="2">
      <t>シテイ</t>
    </rPh>
    <rPh sb="2" eb="4">
      <t>チョウシャ</t>
    </rPh>
    <rPh sb="4" eb="5">
      <t>トウ</t>
    </rPh>
    <rPh sb="7" eb="9">
      <t>メイショウ</t>
    </rPh>
    <phoneticPr fontId="5"/>
  </si>
  <si>
    <t>夕張川発電
管理事務所
所長</t>
    <rPh sb="0" eb="2">
      <t>ユウバリ</t>
    </rPh>
    <rPh sb="2" eb="3">
      <t>カワ</t>
    </rPh>
    <rPh sb="3" eb="5">
      <t>ハツデン</t>
    </rPh>
    <rPh sb="6" eb="8">
      <t>カンリ</t>
    </rPh>
    <rPh sb="8" eb="11">
      <t>ジムショ</t>
    </rPh>
    <rPh sb="12" eb="14">
      <t>ショチョウ</t>
    </rPh>
    <phoneticPr fontId="3"/>
  </si>
  <si>
    <t>鷹泊発電
管理事務所
所長</t>
    <rPh sb="0" eb="2">
      <t>タカドマリ</t>
    </rPh>
    <rPh sb="2" eb="4">
      <t>ハツデン</t>
    </rPh>
    <rPh sb="5" eb="7">
      <t>カンリ</t>
    </rPh>
    <rPh sb="7" eb="10">
      <t>ジムショ</t>
    </rPh>
    <rPh sb="11" eb="13">
      <t>ショチョウ</t>
    </rPh>
    <phoneticPr fontId="3"/>
  </si>
  <si>
    <t>室蘭地区
工業用水道
管理事務所
所長</t>
    <rPh sb="0" eb="2">
      <t>ムロラン</t>
    </rPh>
    <rPh sb="2" eb="4">
      <t>チク</t>
    </rPh>
    <rPh sb="5" eb="8">
      <t>コウギョウヨウ</t>
    </rPh>
    <rPh sb="8" eb="10">
      <t>スイドウ</t>
    </rPh>
    <rPh sb="11" eb="13">
      <t>カンリ</t>
    </rPh>
    <rPh sb="13" eb="16">
      <t>ジムショ</t>
    </rPh>
    <rPh sb="17" eb="19">
      <t>ショチョウ</t>
    </rPh>
    <phoneticPr fontId="3"/>
  </si>
  <si>
    <t>〒068-0751
夕張市沼の沢229番地３　　　　　　　　　　　北海道企業局
夕張川発電管理事務所</t>
    <rPh sb="10" eb="13">
      <t>ユウバリシ</t>
    </rPh>
    <rPh sb="13" eb="14">
      <t>ヌマ</t>
    </rPh>
    <rPh sb="15" eb="16">
      <t>サワ</t>
    </rPh>
    <rPh sb="19" eb="21">
      <t>バンチ</t>
    </rPh>
    <rPh sb="33" eb="36">
      <t>ホッカイドウ</t>
    </rPh>
    <rPh sb="36" eb="38">
      <t>キギョウ</t>
    </rPh>
    <rPh sb="38" eb="39">
      <t>キョク</t>
    </rPh>
    <rPh sb="40" eb="43">
      <t>ユウバリガワ</t>
    </rPh>
    <rPh sb="43" eb="45">
      <t>ハツデン</t>
    </rPh>
    <rPh sb="45" eb="47">
      <t>カンリ</t>
    </rPh>
    <rPh sb="47" eb="50">
      <t>ジムショ</t>
    </rPh>
    <phoneticPr fontId="3"/>
  </si>
  <si>
    <t>〒095-0404
士別市茂志利6126番地７
北海道企業局
ポンテシオダム</t>
    <rPh sb="10" eb="12">
      <t>シベツ</t>
    </rPh>
    <rPh sb="13" eb="14">
      <t>モ</t>
    </rPh>
    <rPh sb="14" eb="15">
      <t>シ</t>
    </rPh>
    <rPh sb="15" eb="16">
      <t>リ</t>
    </rPh>
    <rPh sb="20" eb="22">
      <t>バンチ</t>
    </rPh>
    <phoneticPr fontId="11"/>
  </si>
  <si>
    <t>〒059-0022
登別市川上町308番地60　　　　　　　　　　　北海道企業局
室蘭地区工業用水道　　　　　　　　　　　　管理事務所</t>
    <rPh sb="10" eb="13">
      <t>ノボリベツシ</t>
    </rPh>
    <rPh sb="13" eb="16">
      <t>カワカミチョウ</t>
    </rPh>
    <rPh sb="19" eb="21">
      <t>バンチ</t>
    </rPh>
    <rPh sb="34" eb="37">
      <t>ホッカイドウ</t>
    </rPh>
    <rPh sb="37" eb="39">
      <t>キギョウ</t>
    </rPh>
    <rPh sb="39" eb="40">
      <t>キョク</t>
    </rPh>
    <rPh sb="41" eb="43">
      <t>ムロラン</t>
    </rPh>
    <rPh sb="43" eb="45">
      <t>チク</t>
    </rPh>
    <rPh sb="45" eb="48">
      <t>コウギョウヨウ</t>
    </rPh>
    <rPh sb="48" eb="50">
      <t>スイドウ</t>
    </rPh>
    <rPh sb="62" eb="64">
      <t>カンリ</t>
    </rPh>
    <rPh sb="64" eb="66">
      <t>ジム</t>
    </rPh>
    <rPh sb="66" eb="67">
      <t>ショ</t>
    </rPh>
    <phoneticPr fontId="3"/>
  </si>
  <si>
    <t>〒059-0034
登別市鷲別町2丁目3番1号　　　　　　　　　　北海道企業局
室蘭地区工業用水道　　　　　　　　　　　　　　　　　　　　鷲別ポンプ場</t>
    <rPh sb="13" eb="15">
      <t>ワシベツ</t>
    </rPh>
    <rPh sb="17" eb="19">
      <t>チョウメ</t>
    </rPh>
    <rPh sb="22" eb="23">
      <t>ゴウ</t>
    </rPh>
    <rPh sb="69" eb="71">
      <t>ワシベツ</t>
    </rPh>
    <rPh sb="74" eb="75">
      <t>ジョウ</t>
    </rPh>
    <phoneticPr fontId="11"/>
  </si>
  <si>
    <t>需給施設
住所・郵便番号</t>
    <rPh sb="0" eb="2">
      <t>ジュキュウ</t>
    </rPh>
    <rPh sb="2" eb="4">
      <t>シセツ</t>
    </rPh>
    <rPh sb="5" eb="6">
      <t>ジュウ</t>
    </rPh>
    <rPh sb="6" eb="7">
      <t>ショ</t>
    </rPh>
    <rPh sb="8" eb="10">
      <t>ユウビン</t>
    </rPh>
    <rPh sb="10" eb="12">
      <t>バンゴウ</t>
    </rPh>
    <phoneticPr fontId="5"/>
  </si>
  <si>
    <t>通知等送付先
住所・郵便番号・所属</t>
    <rPh sb="0" eb="2">
      <t>ツウチ</t>
    </rPh>
    <rPh sb="2" eb="3">
      <t>トウ</t>
    </rPh>
    <rPh sb="3" eb="6">
      <t>ソウフサキ</t>
    </rPh>
    <rPh sb="7" eb="9">
      <t>ジュウショ</t>
    </rPh>
    <rPh sb="10" eb="12">
      <t>ユウビン</t>
    </rPh>
    <rPh sb="12" eb="14">
      <t>バンゴウ</t>
    </rPh>
    <rPh sb="15" eb="17">
      <t>ショゾク</t>
    </rPh>
    <phoneticPr fontId="3"/>
  </si>
  <si>
    <r>
      <t>供給電圧
(</t>
    </r>
    <r>
      <rPr>
        <b/>
        <sz val="9"/>
        <rFont val="ＭＳ Ｐゴシック"/>
        <family val="3"/>
        <charset val="128"/>
      </rPr>
      <t>標準電圧)</t>
    </r>
    <r>
      <rPr>
        <b/>
        <sz val="10"/>
        <rFont val="ＭＳ Ｐゴシック"/>
        <family val="3"/>
        <charset val="128"/>
      </rPr>
      <t xml:space="preserve">
(V)</t>
    </r>
    <rPh sb="0" eb="2">
      <t>キョウキュウ</t>
    </rPh>
    <phoneticPr fontId="3"/>
  </si>
  <si>
    <t>計量電圧
(標準電圧)
(V)</t>
    <phoneticPr fontId="3"/>
  </si>
  <si>
    <t>〒060-8588
札幌市中央区北3条西7丁目
道庁別館
北海道企業局総務課総務係　　　　　　　　　　　</t>
    <rPh sb="16" eb="17">
      <t>キタ</t>
    </rPh>
    <rPh sb="24" eb="26">
      <t>ドウチョウ</t>
    </rPh>
    <rPh sb="26" eb="28">
      <t>ベッカン</t>
    </rPh>
    <rPh sb="29" eb="32">
      <t>ホッカイドウ</t>
    </rPh>
    <rPh sb="32" eb="35">
      <t>キギョウキョク</t>
    </rPh>
    <rPh sb="35" eb="38">
      <t>ソウムカ</t>
    </rPh>
    <rPh sb="38" eb="40">
      <t>ソウム</t>
    </rPh>
    <phoneticPr fontId="3"/>
  </si>
  <si>
    <t>令和５年度</t>
    <rPh sb="0" eb="2">
      <t>レイワ</t>
    </rPh>
    <rPh sb="3" eb="5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</si>
</sst>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;[Red]\-#,##0.0"/>
    <numFmt numFmtId="177" formatCode="#,##0_);[Red]\(#,##0\)"/>
    <numFmt numFmtId="178" formatCode="#,##0_ ;[Red]\-#,##0\ "/>
    <numFmt numFmtId="179" formatCode="#,##0_ "/>
    <numFmt numFmtId="180" formatCode="#,##0.0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0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4"/>
      <name val="ＭＳ ゴシック"/>
      <family val="3"/>
      <charset val="128"/>
    </font>
    <font>
      <sz val="1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8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38" fontId="4" fillId="0" borderId="0" xfId="1" applyFont="1" applyFill="1" applyAlignment="1">
      <alignment vertical="center" shrinkToFit="1"/>
    </xf>
    <xf numFmtId="38" fontId="4" fillId="0" borderId="18" xfId="1" applyFont="1" applyFill="1" applyBorder="1" applyAlignment="1">
      <alignment vertical="center" shrinkToFit="1"/>
    </xf>
    <xf numFmtId="38" fontId="4" fillId="0" borderId="22" xfId="1" applyFont="1" applyFill="1" applyBorder="1" applyAlignment="1">
      <alignment vertical="center" shrinkToFit="1"/>
    </xf>
    <xf numFmtId="176" fontId="4" fillId="0" borderId="0" xfId="1" applyNumberFormat="1" applyFont="1" applyFill="1" applyAlignment="1">
      <alignment vertical="center" shrinkToFit="1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shrinkToFit="1"/>
    </xf>
    <xf numFmtId="0" fontId="4" fillId="0" borderId="0" xfId="0" applyFont="1" applyBorder="1">
      <alignment vertical="center"/>
    </xf>
    <xf numFmtId="0" fontId="4" fillId="0" borderId="1" xfId="0" applyFont="1" applyBorder="1" applyAlignment="1">
      <alignment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38" fontId="4" fillId="0" borderId="13" xfId="0" applyNumberFormat="1" applyFont="1" applyBorder="1">
      <alignment vertical="center"/>
    </xf>
    <xf numFmtId="38" fontId="4" fillId="0" borderId="15" xfId="0" applyNumberFormat="1" applyFont="1" applyBorder="1">
      <alignment vertical="center"/>
    </xf>
    <xf numFmtId="38" fontId="4" fillId="0" borderId="14" xfId="0" applyNumberFormat="1" applyFont="1" applyBorder="1">
      <alignment vertical="center"/>
    </xf>
    <xf numFmtId="38" fontId="4" fillId="0" borderId="37" xfId="0" applyNumberFormat="1" applyFont="1" applyBorder="1">
      <alignment vertical="center"/>
    </xf>
    <xf numFmtId="177" fontId="4" fillId="0" borderId="38" xfId="0" applyNumberFormat="1" applyFont="1" applyFill="1" applyBorder="1" applyAlignment="1">
      <alignment vertical="center"/>
    </xf>
    <xf numFmtId="38" fontId="4" fillId="0" borderId="16" xfId="0" applyNumberFormat="1" applyFont="1" applyBorder="1">
      <alignment vertical="center"/>
    </xf>
    <xf numFmtId="38" fontId="4" fillId="0" borderId="19" xfId="0" applyNumberFormat="1" applyFont="1" applyBorder="1">
      <alignment vertical="center"/>
    </xf>
    <xf numFmtId="38" fontId="4" fillId="0" borderId="18" xfId="0" applyNumberFormat="1" applyFont="1" applyBorder="1">
      <alignment vertical="center"/>
    </xf>
    <xf numFmtId="38" fontId="4" fillId="0" borderId="42" xfId="0" applyNumberFormat="1" applyFont="1" applyBorder="1">
      <alignment vertical="center"/>
    </xf>
    <xf numFmtId="177" fontId="4" fillId="3" borderId="43" xfId="0" applyNumberFormat="1" applyFont="1" applyFill="1" applyBorder="1">
      <alignment vertical="center"/>
    </xf>
    <xf numFmtId="38" fontId="4" fillId="0" borderId="0" xfId="0" quotePrefix="1" applyNumberFormat="1" applyFont="1" applyAlignment="1">
      <alignment horizontal="center" vertical="center"/>
    </xf>
    <xf numFmtId="38" fontId="4" fillId="0" borderId="0" xfId="0" applyNumberFormat="1" applyFo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38" fontId="4" fillId="0" borderId="45" xfId="0" applyNumberFormat="1" applyFont="1" applyBorder="1">
      <alignment vertical="center"/>
    </xf>
    <xf numFmtId="38" fontId="4" fillId="0" borderId="46" xfId="0" applyNumberFormat="1" applyFont="1" applyBorder="1">
      <alignment vertical="center"/>
    </xf>
    <xf numFmtId="38" fontId="4" fillId="0" borderId="47" xfId="0" applyNumberFormat="1" applyFont="1" applyBorder="1">
      <alignment vertical="center"/>
    </xf>
    <xf numFmtId="38" fontId="4" fillId="0" borderId="44" xfId="0" applyNumberFormat="1" applyFont="1" applyBorder="1">
      <alignment vertical="center"/>
    </xf>
    <xf numFmtId="177" fontId="4" fillId="3" borderId="48" xfId="0" applyNumberFormat="1" applyFont="1" applyFill="1" applyBorder="1">
      <alignment vertical="center"/>
    </xf>
    <xf numFmtId="0" fontId="4" fillId="0" borderId="49" xfId="0" applyFont="1" applyBorder="1" applyAlignment="1">
      <alignment vertical="center" wrapText="1"/>
    </xf>
    <xf numFmtId="0" fontId="4" fillId="0" borderId="50" xfId="0" applyFont="1" applyBorder="1" applyAlignment="1">
      <alignment vertical="center" wrapText="1"/>
    </xf>
    <xf numFmtId="38" fontId="4" fillId="0" borderId="51" xfId="0" applyNumberFormat="1" applyFont="1" applyBorder="1">
      <alignment vertical="center"/>
    </xf>
    <xf numFmtId="38" fontId="4" fillId="0" borderId="52" xfId="0" applyNumberFormat="1" applyFont="1" applyBorder="1">
      <alignment vertical="center"/>
    </xf>
    <xf numFmtId="38" fontId="4" fillId="0" borderId="53" xfId="0" applyNumberFormat="1" applyFont="1" applyBorder="1">
      <alignment vertical="center"/>
    </xf>
    <xf numFmtId="38" fontId="4" fillId="0" borderId="50" xfId="0" applyNumberFormat="1" applyFont="1" applyBorder="1">
      <alignment vertical="center"/>
    </xf>
    <xf numFmtId="177" fontId="4" fillId="3" borderId="54" xfId="0" applyNumberFormat="1" applyFont="1" applyFill="1" applyBorder="1">
      <alignment vertical="center"/>
    </xf>
    <xf numFmtId="38" fontId="4" fillId="0" borderId="25" xfId="0" applyNumberFormat="1" applyFont="1" applyBorder="1">
      <alignment vertical="center"/>
    </xf>
    <xf numFmtId="38" fontId="4" fillId="0" borderId="24" xfId="0" applyNumberFormat="1" applyFont="1" applyFill="1" applyBorder="1" applyAlignment="1">
      <alignment vertical="center"/>
    </xf>
    <xf numFmtId="38" fontId="4" fillId="0" borderId="15" xfId="0" applyNumberFormat="1" applyFont="1" applyFill="1" applyBorder="1" applyAlignment="1">
      <alignment vertical="center"/>
    </xf>
    <xf numFmtId="38" fontId="4" fillId="0" borderId="14" xfId="0" applyNumberFormat="1" applyFont="1" applyFill="1" applyBorder="1" applyAlignment="1">
      <alignment vertical="center"/>
    </xf>
    <xf numFmtId="38" fontId="4" fillId="0" borderId="55" xfId="0" applyNumberFormat="1" applyFont="1" applyBorder="1">
      <alignment vertical="center"/>
    </xf>
    <xf numFmtId="0" fontId="4" fillId="0" borderId="56" xfId="0" applyFont="1" applyBorder="1" applyAlignment="1">
      <alignment vertical="center" wrapText="1"/>
    </xf>
    <xf numFmtId="38" fontId="4" fillId="0" borderId="57" xfId="0" applyNumberFormat="1" applyFont="1" applyBorder="1">
      <alignment vertical="center"/>
    </xf>
    <xf numFmtId="38" fontId="4" fillId="0" borderId="58" xfId="0" applyNumberFormat="1" applyFont="1" applyBorder="1">
      <alignment vertical="center"/>
    </xf>
    <xf numFmtId="38" fontId="4" fillId="0" borderId="59" xfId="0" applyNumberFormat="1" applyFont="1" applyBorder="1">
      <alignment vertical="center"/>
    </xf>
    <xf numFmtId="177" fontId="4" fillId="3" borderId="60" xfId="0" applyNumberFormat="1" applyFont="1" applyFill="1" applyBorder="1">
      <alignment vertical="center"/>
    </xf>
    <xf numFmtId="0" fontId="4" fillId="0" borderId="61" xfId="0" applyFont="1" applyBorder="1" applyAlignment="1">
      <alignment vertical="center" wrapText="1"/>
    </xf>
    <xf numFmtId="38" fontId="4" fillId="0" borderId="62" xfId="0" applyNumberFormat="1" applyFont="1" applyBorder="1">
      <alignment vertical="center"/>
    </xf>
    <xf numFmtId="38" fontId="4" fillId="0" borderId="8" xfId="0" applyNumberFormat="1" applyFont="1" applyBorder="1">
      <alignment vertical="center"/>
    </xf>
    <xf numFmtId="38" fontId="4" fillId="0" borderId="49" xfId="0" applyNumberFormat="1" applyFont="1" applyBorder="1">
      <alignment vertical="center"/>
    </xf>
    <xf numFmtId="177" fontId="4" fillId="3" borderId="34" xfId="0" applyNumberFormat="1" applyFont="1" applyFill="1" applyBorder="1">
      <alignment vertical="center"/>
    </xf>
    <xf numFmtId="0" fontId="13" fillId="0" borderId="0" xfId="0" applyNumberFormat="1" applyFont="1" applyFill="1" applyAlignment="1"/>
    <xf numFmtId="0" fontId="14" fillId="0" borderId="0" xfId="0" applyNumberFormat="1" applyFont="1" applyFill="1" applyAlignment="1"/>
    <xf numFmtId="0" fontId="13" fillId="0" borderId="19" xfId="0" applyNumberFormat="1" applyFont="1" applyFill="1" applyBorder="1" applyAlignment="1">
      <alignment horizontal="center"/>
    </xf>
    <xf numFmtId="3" fontId="13" fillId="0" borderId="63" xfId="0" applyNumberFormat="1" applyFont="1" applyFill="1" applyBorder="1" applyAlignment="1">
      <alignment horizontal="center"/>
    </xf>
    <xf numFmtId="10" fontId="14" fillId="0" borderId="0" xfId="2" applyNumberFormat="1" applyFont="1" applyFill="1" applyAlignment="1"/>
    <xf numFmtId="0" fontId="4" fillId="2" borderId="28" xfId="0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center"/>
    </xf>
    <xf numFmtId="177" fontId="4" fillId="0" borderId="38" xfId="1" applyNumberFormat="1" applyFont="1" applyBorder="1">
      <alignment vertical="center"/>
    </xf>
    <xf numFmtId="177" fontId="4" fillId="3" borderId="75" xfId="1" applyNumberFormat="1" applyFont="1" applyFill="1" applyBorder="1">
      <alignment vertical="center"/>
    </xf>
    <xf numFmtId="3" fontId="13" fillId="0" borderId="0" xfId="0" applyNumberFormat="1" applyFont="1" applyFill="1" applyAlignment="1"/>
    <xf numFmtId="179" fontId="4" fillId="0" borderId="76" xfId="0" applyNumberFormat="1" applyFont="1" applyBorder="1">
      <alignment vertical="center"/>
    </xf>
    <xf numFmtId="179" fontId="4" fillId="0" borderId="23" xfId="0" applyNumberFormat="1" applyFont="1" applyBorder="1">
      <alignment vertical="center"/>
    </xf>
    <xf numFmtId="179" fontId="4" fillId="0" borderId="71" xfId="0" applyNumberFormat="1" applyFont="1" applyBorder="1">
      <alignment vertical="center"/>
    </xf>
    <xf numFmtId="3" fontId="4" fillId="0" borderId="72" xfId="0" applyNumberFormat="1" applyFont="1" applyBorder="1">
      <alignment vertical="center"/>
    </xf>
    <xf numFmtId="3" fontId="4" fillId="0" borderId="15" xfId="0" applyNumberFormat="1" applyFont="1" applyBorder="1">
      <alignment vertical="center"/>
    </xf>
    <xf numFmtId="3" fontId="4" fillId="0" borderId="37" xfId="0" applyNumberFormat="1" applyFont="1" applyBorder="1">
      <alignment vertical="center"/>
    </xf>
    <xf numFmtId="3" fontId="12" fillId="0" borderId="0" xfId="0" applyNumberFormat="1" applyFont="1">
      <alignment vertical="center"/>
    </xf>
    <xf numFmtId="0" fontId="4" fillId="2" borderId="28" xfId="0" applyFont="1" applyFill="1" applyBorder="1" applyAlignment="1">
      <alignment horizontal="center" vertical="center"/>
    </xf>
    <xf numFmtId="0" fontId="13" fillId="0" borderId="78" xfId="0" applyNumberFormat="1" applyFont="1" applyFill="1" applyBorder="1" applyAlignment="1">
      <alignment horizontal="center" vertical="center" shrinkToFit="1"/>
    </xf>
    <xf numFmtId="3" fontId="15" fillId="0" borderId="24" xfId="0" applyNumberFormat="1" applyFont="1" applyFill="1" applyBorder="1" applyAlignment="1"/>
    <xf numFmtId="3" fontId="13" fillId="0" borderId="79" xfId="0" applyNumberFormat="1" applyFont="1" applyFill="1" applyBorder="1" applyAlignment="1"/>
    <xf numFmtId="3" fontId="13" fillId="0" borderId="24" xfId="0" applyNumberFormat="1" applyFont="1" applyFill="1" applyBorder="1" applyAlignment="1"/>
    <xf numFmtId="0" fontId="13" fillId="0" borderId="77" xfId="0" applyNumberFormat="1" applyFont="1" applyFill="1" applyBorder="1" applyAlignment="1">
      <alignment horizontal="center" vertical="center"/>
    </xf>
    <xf numFmtId="3" fontId="16" fillId="0" borderId="77" xfId="0" applyNumberFormat="1" applyFont="1" applyFill="1" applyBorder="1" applyAlignment="1"/>
    <xf numFmtId="3" fontId="13" fillId="0" borderId="80" xfId="0" applyNumberFormat="1" applyFont="1" applyFill="1" applyBorder="1" applyAlignment="1"/>
    <xf numFmtId="3" fontId="13" fillId="0" borderId="77" xfId="0" applyNumberFormat="1" applyFont="1" applyFill="1" applyBorder="1" applyAlignment="1"/>
    <xf numFmtId="0" fontId="13" fillId="0" borderId="77" xfId="0" applyNumberFormat="1" applyFont="1" applyFill="1" applyBorder="1" applyAlignment="1">
      <alignment horizontal="center"/>
    </xf>
    <xf numFmtId="0" fontId="13" fillId="4" borderId="78" xfId="0" applyNumberFormat="1" applyFont="1" applyFill="1" applyBorder="1" applyAlignment="1">
      <alignment horizontal="center" vertical="center" shrinkToFit="1"/>
    </xf>
    <xf numFmtId="3" fontId="13" fillId="4" borderId="24" xfId="0" applyNumberFormat="1" applyFont="1" applyFill="1" applyBorder="1" applyAlignment="1"/>
    <xf numFmtId="3" fontId="13" fillId="4" borderId="79" xfId="0" applyNumberFormat="1" applyFont="1" applyFill="1" applyBorder="1" applyAlignment="1"/>
    <xf numFmtId="180" fontId="13" fillId="4" borderId="24" xfId="0" applyNumberFormat="1" applyFont="1" applyFill="1" applyBorder="1" applyAlignment="1"/>
    <xf numFmtId="0" fontId="13" fillId="4" borderId="77" xfId="0" applyNumberFormat="1" applyFont="1" applyFill="1" applyBorder="1" applyAlignment="1">
      <alignment horizontal="center"/>
    </xf>
    <xf numFmtId="3" fontId="13" fillId="4" borderId="77" xfId="0" applyNumberFormat="1" applyFont="1" applyFill="1" applyBorder="1" applyAlignment="1"/>
    <xf numFmtId="3" fontId="15" fillId="4" borderId="80" xfId="0" applyNumberFormat="1" applyFont="1" applyFill="1" applyBorder="1" applyAlignment="1"/>
    <xf numFmtId="0" fontId="13" fillId="0" borderId="81" xfId="0" applyNumberFormat="1" applyFont="1" applyFill="1" applyBorder="1" applyAlignment="1">
      <alignment horizontal="center" vertical="center" shrinkToFit="1"/>
    </xf>
    <xf numFmtId="3" fontId="15" fillId="0" borderId="81" xfId="0" applyNumberFormat="1" applyFont="1" applyFill="1" applyBorder="1" applyAlignment="1"/>
    <xf numFmtId="3" fontId="13" fillId="0" borderId="81" xfId="0" applyNumberFormat="1" applyFont="1" applyFill="1" applyBorder="1" applyAlignment="1"/>
    <xf numFmtId="38" fontId="13" fillId="0" borderId="81" xfId="1" applyFont="1" applyFill="1" applyBorder="1" applyAlignment="1">
      <alignment horizontal="right" shrinkToFit="1"/>
    </xf>
    <xf numFmtId="3" fontId="13" fillId="0" borderId="82" xfId="0" applyNumberFormat="1" applyFont="1" applyFill="1" applyBorder="1" applyAlignment="1"/>
    <xf numFmtId="3" fontId="14" fillId="4" borderId="24" xfId="0" applyNumberFormat="1" applyFont="1" applyFill="1" applyBorder="1" applyAlignment="1"/>
    <xf numFmtId="0" fontId="13" fillId="4" borderId="81" xfId="0" applyNumberFormat="1" applyFont="1" applyFill="1" applyBorder="1" applyAlignment="1">
      <alignment horizontal="center" vertical="center" shrinkToFit="1"/>
    </xf>
    <xf numFmtId="3" fontId="13" fillId="4" borderId="81" xfId="0" applyNumberFormat="1" applyFont="1" applyFill="1" applyBorder="1" applyAlignment="1"/>
    <xf numFmtId="3" fontId="13" fillId="4" borderId="82" xfId="0" applyNumberFormat="1" applyFont="1" applyFill="1" applyBorder="1" applyAlignment="1"/>
    <xf numFmtId="0" fontId="13" fillId="4" borderId="83" xfId="0" applyNumberFormat="1" applyFont="1" applyFill="1" applyBorder="1" applyAlignment="1">
      <alignment horizontal="center" vertical="center" shrinkToFit="1"/>
    </xf>
    <xf numFmtId="3" fontId="13" fillId="4" borderId="83" xfId="0" applyNumberFormat="1" applyFont="1" applyFill="1" applyBorder="1" applyAlignment="1"/>
    <xf numFmtId="3" fontId="13" fillId="4" borderId="84" xfId="0" applyNumberFormat="1" applyFont="1" applyFill="1" applyBorder="1" applyAlignment="1"/>
    <xf numFmtId="3" fontId="16" fillId="0" borderId="19" xfId="0" applyNumberFormat="1" applyFont="1" applyFill="1" applyBorder="1" applyAlignment="1"/>
    <xf numFmtId="3" fontId="15" fillId="0" borderId="19" xfId="0" applyNumberFormat="1" applyFont="1" applyFill="1" applyBorder="1" applyAlignment="1"/>
    <xf numFmtId="38" fontId="13" fillId="4" borderId="24" xfId="1" applyFont="1" applyFill="1" applyBorder="1" applyAlignment="1"/>
    <xf numFmtId="3" fontId="13" fillId="4" borderId="80" xfId="0" applyNumberFormat="1" applyFont="1" applyFill="1" applyBorder="1" applyAlignment="1"/>
    <xf numFmtId="38" fontId="11" fillId="0" borderId="19" xfId="1" applyFont="1" applyFill="1" applyBorder="1" applyAlignment="1">
      <alignment vertical="center" shrinkToFit="1"/>
    </xf>
    <xf numFmtId="176" fontId="11" fillId="0" borderId="37" xfId="1" applyNumberFormat="1" applyFont="1" applyFill="1" applyBorder="1" applyAlignment="1">
      <alignment vertical="center" shrinkToFit="1"/>
    </xf>
    <xf numFmtId="176" fontId="11" fillId="0" borderId="42" xfId="1" applyNumberFormat="1" applyFont="1" applyFill="1" applyBorder="1" applyAlignment="1">
      <alignment vertical="center" shrinkToFit="1"/>
    </xf>
    <xf numFmtId="38" fontId="11" fillId="0" borderId="23" xfId="1" applyFont="1" applyFill="1" applyBorder="1" applyAlignment="1">
      <alignment vertical="center" shrinkToFit="1"/>
    </xf>
    <xf numFmtId="176" fontId="11" fillId="0" borderId="71" xfId="1" applyNumberFormat="1" applyFont="1" applyFill="1" applyBorder="1" applyAlignment="1">
      <alignment horizontal="center" vertical="center" shrinkToFit="1"/>
    </xf>
    <xf numFmtId="176" fontId="11" fillId="0" borderId="65" xfId="1" applyNumberFormat="1" applyFont="1" applyFill="1" applyBorder="1" applyAlignment="1">
      <alignment horizontal="center" vertical="center" shrinkToFit="1"/>
    </xf>
    <xf numFmtId="38" fontId="4" fillId="0" borderId="64" xfId="1" applyFont="1" applyFill="1" applyBorder="1" applyAlignment="1">
      <alignment horizontal="center" vertical="center" wrapText="1" shrinkToFit="1"/>
    </xf>
    <xf numFmtId="38" fontId="4" fillId="0" borderId="6" xfId="1" applyFont="1" applyFill="1" applyBorder="1" applyAlignment="1">
      <alignment horizontal="center" vertical="center" shrinkToFit="1"/>
    </xf>
    <xf numFmtId="38" fontId="4" fillId="0" borderId="3" xfId="1" applyFont="1" applyFill="1" applyBorder="1" applyAlignment="1">
      <alignment vertical="center" shrinkToFit="1"/>
    </xf>
    <xf numFmtId="38" fontId="4" fillId="0" borderId="6" xfId="1" applyFont="1" applyFill="1" applyBorder="1" applyAlignment="1">
      <alignment vertical="center" shrinkToFit="1"/>
    </xf>
    <xf numFmtId="38" fontId="4" fillId="0" borderId="24" xfId="1" applyFont="1" applyFill="1" applyBorder="1" applyAlignment="1">
      <alignment vertical="center" shrinkToFit="1"/>
    </xf>
    <xf numFmtId="176" fontId="4" fillId="0" borderId="69" xfId="1" applyNumberFormat="1" applyFont="1" applyFill="1" applyBorder="1" applyAlignment="1">
      <alignment horizontal="center" vertical="center" shrinkToFit="1"/>
    </xf>
    <xf numFmtId="176" fontId="4" fillId="0" borderId="65" xfId="1" applyNumberFormat="1" applyFont="1" applyFill="1" applyBorder="1" applyAlignment="1">
      <alignment horizontal="center" vertical="center" shrinkToFit="1"/>
    </xf>
    <xf numFmtId="176" fontId="4" fillId="0" borderId="67" xfId="1" applyNumberFormat="1" applyFont="1" applyFill="1" applyBorder="1" applyAlignment="1">
      <alignment horizontal="center" vertical="center" shrinkToFit="1"/>
    </xf>
    <xf numFmtId="38" fontId="11" fillId="0" borderId="64" xfId="1" applyFont="1" applyFill="1" applyBorder="1" applyAlignment="1">
      <alignment horizontal="center" vertical="center" shrinkToFit="1"/>
    </xf>
    <xf numFmtId="38" fontId="11" fillId="0" borderId="6" xfId="1" applyFont="1" applyFill="1" applyBorder="1" applyAlignment="1">
      <alignment horizontal="center" vertical="center" shrinkToFit="1"/>
    </xf>
    <xf numFmtId="38" fontId="11" fillId="0" borderId="24" xfId="1" applyFont="1" applyFill="1" applyBorder="1" applyAlignment="1">
      <alignment horizontal="center" vertical="center" shrinkToFit="1"/>
    </xf>
    <xf numFmtId="38" fontId="11" fillId="0" borderId="64" xfId="1" applyFont="1" applyFill="1" applyBorder="1" applyAlignment="1">
      <alignment vertical="center" shrinkToFit="1"/>
    </xf>
    <xf numFmtId="38" fontId="11" fillId="0" borderId="6" xfId="1" applyFont="1" applyFill="1" applyBorder="1" applyAlignment="1">
      <alignment vertical="center" shrinkToFit="1"/>
    </xf>
    <xf numFmtId="38" fontId="11" fillId="0" borderId="24" xfId="1" applyFont="1" applyFill="1" applyBorder="1" applyAlignment="1">
      <alignment vertical="center" shrinkToFit="1"/>
    </xf>
    <xf numFmtId="38" fontId="2" fillId="0" borderId="1" xfId="1" applyFont="1" applyFill="1" applyBorder="1" applyAlignment="1">
      <alignment horizontal="center" vertical="center"/>
    </xf>
    <xf numFmtId="38" fontId="2" fillId="2" borderId="2" xfId="1" applyFont="1" applyFill="1" applyBorder="1" applyAlignment="1">
      <alignment horizontal="center" vertical="center" shrinkToFit="1"/>
    </xf>
    <xf numFmtId="38" fontId="2" fillId="2" borderId="5" xfId="1" applyFont="1" applyFill="1" applyBorder="1" applyAlignment="1">
      <alignment horizontal="center" vertical="center" shrinkToFit="1"/>
    </xf>
    <xf numFmtId="38" fontId="6" fillId="2" borderId="3" xfId="1" applyFont="1" applyFill="1" applyBorder="1" applyAlignment="1">
      <alignment horizontal="left" vertical="center" wrapText="1" shrinkToFit="1"/>
    </xf>
    <xf numFmtId="38" fontId="6" fillId="2" borderId="6" xfId="1" applyFont="1" applyFill="1" applyBorder="1" applyAlignment="1">
      <alignment horizontal="left" vertical="center" shrinkToFit="1"/>
    </xf>
    <xf numFmtId="38" fontId="6" fillId="2" borderId="4" xfId="1" applyFont="1" applyFill="1" applyBorder="1" applyAlignment="1">
      <alignment horizontal="center" vertical="center" wrapText="1" shrinkToFit="1"/>
    </xf>
    <xf numFmtId="38" fontId="6" fillId="2" borderId="7" xfId="1" applyFont="1" applyFill="1" applyBorder="1" applyAlignment="1">
      <alignment horizontal="center" vertical="center" shrinkToFit="1"/>
    </xf>
    <xf numFmtId="38" fontId="6" fillId="2" borderId="3" xfId="1" applyFont="1" applyFill="1" applyBorder="1" applyAlignment="1">
      <alignment horizontal="center" vertical="center" wrapText="1" shrinkToFit="1"/>
    </xf>
    <xf numFmtId="38" fontId="6" fillId="2" borderId="6" xfId="1" applyFont="1" applyFill="1" applyBorder="1" applyAlignment="1">
      <alignment horizontal="center" vertical="center" wrapText="1" shrinkToFit="1"/>
    </xf>
    <xf numFmtId="38" fontId="6" fillId="2" borderId="3" xfId="1" applyFont="1" applyFill="1" applyBorder="1" applyAlignment="1">
      <alignment horizontal="center" vertical="center" shrinkToFit="1"/>
    </xf>
    <xf numFmtId="38" fontId="6" fillId="2" borderId="6" xfId="1" applyFont="1" applyFill="1" applyBorder="1" applyAlignment="1">
      <alignment horizontal="center" vertical="center" shrinkToFit="1"/>
    </xf>
    <xf numFmtId="176" fontId="6" fillId="2" borderId="3" xfId="1" applyNumberFormat="1" applyFont="1" applyFill="1" applyBorder="1" applyAlignment="1">
      <alignment horizontal="center" vertical="center" wrapText="1" shrinkToFit="1"/>
    </xf>
    <xf numFmtId="176" fontId="6" fillId="2" borderId="6" xfId="1" applyNumberFormat="1" applyFont="1" applyFill="1" applyBorder="1" applyAlignment="1">
      <alignment horizontal="center" vertical="center" wrapText="1" shrinkToFit="1"/>
    </xf>
    <xf numFmtId="38" fontId="4" fillId="0" borderId="3" xfId="1" applyFont="1" applyFill="1" applyBorder="1" applyAlignment="1">
      <alignment horizontal="center" vertical="center" wrapText="1" shrinkToFit="1"/>
    </xf>
    <xf numFmtId="38" fontId="4" fillId="0" borderId="6" xfId="1" applyFont="1" applyFill="1" applyBorder="1" applyAlignment="1">
      <alignment horizontal="center" vertical="center" wrapText="1" shrinkToFit="1"/>
    </xf>
    <xf numFmtId="38" fontId="4" fillId="0" borderId="24" xfId="1" applyFont="1" applyFill="1" applyBorder="1" applyAlignment="1">
      <alignment horizontal="center" vertical="center" wrapText="1" shrinkToFit="1"/>
    </xf>
    <xf numFmtId="38" fontId="4" fillId="0" borderId="3" xfId="1" applyFont="1" applyFill="1" applyBorder="1" applyAlignment="1">
      <alignment horizontal="center" vertical="center" shrinkToFit="1"/>
    </xf>
    <xf numFmtId="38" fontId="4" fillId="0" borderId="24" xfId="1" applyFont="1" applyFill="1" applyBorder="1" applyAlignment="1">
      <alignment horizontal="center" vertical="center" shrinkToFit="1"/>
    </xf>
    <xf numFmtId="38" fontId="4" fillId="0" borderId="3" xfId="1" applyFont="1" applyFill="1" applyBorder="1" applyAlignment="1">
      <alignment vertical="center" wrapText="1" shrinkToFit="1"/>
    </xf>
    <xf numFmtId="38" fontId="4" fillId="0" borderId="6" xfId="1" applyFont="1" applyFill="1" applyBorder="1" applyAlignment="1">
      <alignment vertical="center" wrapText="1" shrinkToFit="1"/>
    </xf>
    <xf numFmtId="38" fontId="4" fillId="0" borderId="24" xfId="1" applyFont="1" applyFill="1" applyBorder="1" applyAlignment="1">
      <alignment vertical="center" wrapText="1" shrinkToFit="1"/>
    </xf>
    <xf numFmtId="38" fontId="4" fillId="0" borderId="68" xfId="1" applyFont="1" applyFill="1" applyBorder="1" applyAlignment="1">
      <alignment horizontal="center" vertical="center" shrinkToFit="1"/>
    </xf>
    <xf numFmtId="38" fontId="4" fillId="0" borderId="5" xfId="1" applyFont="1" applyFill="1" applyBorder="1" applyAlignment="1">
      <alignment horizontal="center" vertical="center" shrinkToFit="1"/>
    </xf>
    <xf numFmtId="38" fontId="4" fillId="0" borderId="25" xfId="1" applyFont="1" applyFill="1" applyBorder="1" applyAlignment="1">
      <alignment horizontal="center" vertical="center" shrinkToFit="1"/>
    </xf>
    <xf numFmtId="38" fontId="4" fillId="0" borderId="64" xfId="1" applyFont="1" applyFill="1" applyBorder="1" applyAlignment="1">
      <alignment vertical="center" wrapText="1" shrinkToFit="1"/>
    </xf>
    <xf numFmtId="38" fontId="4" fillId="0" borderId="64" xfId="1" applyFont="1" applyFill="1" applyBorder="1" applyAlignment="1">
      <alignment vertical="center" wrapText="1"/>
    </xf>
    <xf numFmtId="38" fontId="4" fillId="0" borderId="6" xfId="1" applyFont="1" applyFill="1" applyBorder="1" applyAlignment="1">
      <alignment vertical="center"/>
    </xf>
    <xf numFmtId="0" fontId="11" fillId="0" borderId="24" xfId="0" applyFont="1" applyBorder="1" applyAlignment="1">
      <alignment vertical="center"/>
    </xf>
    <xf numFmtId="38" fontId="4" fillId="0" borderId="10" xfId="1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vertical="center" shrinkToFit="1"/>
    </xf>
    <xf numFmtId="38" fontId="4" fillId="0" borderId="9" xfId="1" applyFont="1" applyFill="1" applyBorder="1" applyAlignment="1">
      <alignment horizontal="center" vertical="center" shrinkToFit="1"/>
    </xf>
    <xf numFmtId="38" fontId="4" fillId="0" borderId="66" xfId="1" applyFont="1" applyFill="1" applyBorder="1" applyAlignment="1">
      <alignment horizontal="center" vertical="center" shrinkToFit="1"/>
    </xf>
    <xf numFmtId="0" fontId="11" fillId="0" borderId="24" xfId="0" applyFont="1" applyBorder="1" applyAlignment="1">
      <alignment vertical="center" shrinkToFit="1"/>
    </xf>
    <xf numFmtId="38" fontId="11" fillId="0" borderId="8" xfId="1" applyFont="1" applyFill="1" applyBorder="1" applyAlignment="1">
      <alignment vertical="center" shrinkToFit="1"/>
    </xf>
    <xf numFmtId="38" fontId="4" fillId="0" borderId="8" xfId="1" applyFont="1" applyFill="1" applyBorder="1" applyAlignment="1">
      <alignment vertical="center" wrapText="1" shrinkToFit="1"/>
    </xf>
    <xf numFmtId="38" fontId="4" fillId="0" borderId="64" xfId="1" applyFont="1" applyFill="1" applyBorder="1" applyAlignment="1">
      <alignment horizontal="center" vertical="center" shrinkToFit="1"/>
    </xf>
    <xf numFmtId="176" fontId="11" fillId="0" borderId="70" xfId="1" applyNumberFormat="1" applyFont="1" applyFill="1" applyBorder="1" applyAlignment="1">
      <alignment horizontal="center" vertical="center" shrinkToFit="1"/>
    </xf>
    <xf numFmtId="176" fontId="11" fillId="0" borderId="67" xfId="1" applyNumberFormat="1" applyFont="1" applyFill="1" applyBorder="1" applyAlignment="1">
      <alignment horizontal="center" vertical="center" shrinkToFit="1"/>
    </xf>
    <xf numFmtId="38" fontId="4" fillId="0" borderId="11" xfId="1" applyFont="1" applyFill="1" applyBorder="1" applyAlignment="1">
      <alignment horizontal="center" vertical="center" shrinkToFit="1"/>
    </xf>
    <xf numFmtId="38" fontId="4" fillId="0" borderId="8" xfId="1" applyFont="1" applyFill="1" applyBorder="1" applyAlignment="1">
      <alignment vertical="center" shrinkToFit="1"/>
    </xf>
    <xf numFmtId="38" fontId="4" fillId="0" borderId="8" xfId="1" applyFont="1" applyFill="1" applyBorder="1" applyAlignment="1">
      <alignment horizontal="center" vertical="center" wrapText="1" shrinkToFit="1"/>
    </xf>
    <xf numFmtId="176" fontId="11" fillId="0" borderId="61" xfId="1" applyNumberFormat="1" applyFont="1" applyFill="1" applyBorder="1" applyAlignment="1">
      <alignment horizontal="center" vertical="center" shrinkToFit="1"/>
    </xf>
    <xf numFmtId="38" fontId="4" fillId="0" borderId="20" xfId="1" applyFont="1" applyFill="1" applyBorder="1" applyAlignment="1">
      <alignment horizontal="left" vertical="center" indent="2" shrinkToFit="1"/>
    </xf>
    <xf numFmtId="38" fontId="4" fillId="0" borderId="21" xfId="1" applyFont="1" applyFill="1" applyBorder="1" applyAlignment="1">
      <alignment horizontal="left" vertical="center" indent="2" shrinkToFit="1"/>
    </xf>
    <xf numFmtId="38" fontId="4" fillId="0" borderId="16" xfId="1" applyFont="1" applyFill="1" applyBorder="1" applyAlignment="1">
      <alignment horizontal="left" vertical="center" indent="2" shrinkToFit="1"/>
    </xf>
    <xf numFmtId="38" fontId="4" fillId="0" borderId="17" xfId="1" applyFont="1" applyFill="1" applyBorder="1" applyAlignment="1">
      <alignment horizontal="left" vertical="center" indent="2" shrinkToFit="1"/>
    </xf>
    <xf numFmtId="38" fontId="4" fillId="0" borderId="6" xfId="1" applyFont="1" applyFill="1" applyBorder="1" applyAlignment="1">
      <alignment vertical="center" wrapText="1"/>
    </xf>
    <xf numFmtId="0" fontId="11" fillId="0" borderId="8" xfId="0" applyFont="1" applyBorder="1" applyAlignment="1">
      <alignment vertical="center"/>
    </xf>
    <xf numFmtId="38" fontId="11" fillId="0" borderId="8" xfId="1" applyFont="1" applyFill="1" applyBorder="1" applyAlignment="1">
      <alignment horizontal="center" vertical="center" shrinkToFit="1"/>
    </xf>
    <xf numFmtId="38" fontId="4" fillId="0" borderId="8" xfId="1" applyFont="1" applyFill="1" applyBorder="1" applyAlignment="1">
      <alignment horizontal="center" vertical="center" shrinkToFit="1"/>
    </xf>
    <xf numFmtId="38" fontId="4" fillId="0" borderId="13" xfId="1" applyFont="1" applyFill="1" applyBorder="1" applyAlignment="1">
      <alignment horizontal="left" vertical="center" indent="2" shrinkToFit="1"/>
    </xf>
    <xf numFmtId="38" fontId="4" fillId="0" borderId="85" xfId="1" applyFont="1" applyFill="1" applyBorder="1" applyAlignment="1">
      <alignment horizontal="left" vertical="center" indent="2" shrinkToFit="1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1" fillId="0" borderId="62" xfId="0" applyFont="1" applyBorder="1" applyAlignment="1">
      <alignment vertical="center"/>
    </xf>
    <xf numFmtId="0" fontId="4" fillId="0" borderId="35" xfId="0" applyFont="1" applyBorder="1" applyAlignment="1">
      <alignment horizontal="center" vertical="center" wrapText="1" shrinkToFit="1"/>
    </xf>
    <xf numFmtId="0" fontId="4" fillId="0" borderId="36" xfId="0" applyFont="1" applyBorder="1" applyAlignment="1">
      <alignment horizontal="center" vertical="center" shrinkToFit="1"/>
    </xf>
    <xf numFmtId="178" fontId="4" fillId="0" borderId="29" xfId="0" applyNumberFormat="1" applyFont="1" applyBorder="1" applyAlignment="1">
      <alignment horizontal="center" vertical="center"/>
    </xf>
    <xf numFmtId="178" fontId="4" fillId="0" borderId="39" xfId="0" applyNumberFormat="1" applyFont="1" applyBorder="1" applyAlignment="1">
      <alignment horizontal="center" vertical="center"/>
    </xf>
    <xf numFmtId="178" fontId="4" fillId="0" borderId="34" xfId="0" applyNumberFormat="1" applyFont="1" applyBorder="1" applyAlignment="1">
      <alignment horizontal="center" vertical="center"/>
    </xf>
    <xf numFmtId="0" fontId="4" fillId="0" borderId="73" xfId="0" applyFont="1" applyBorder="1" applyAlignment="1">
      <alignment vertical="center" shrinkToFit="1"/>
    </xf>
    <xf numFmtId="0" fontId="11" fillId="0" borderId="74" xfId="0" applyFont="1" applyBorder="1" applyAlignment="1">
      <alignment vertical="center" shrinkToFit="1"/>
    </xf>
    <xf numFmtId="0" fontId="4" fillId="0" borderId="9" xfId="0" applyFont="1" applyBorder="1" applyAlignment="1">
      <alignment vertical="center" wrapText="1" shrinkToFit="1"/>
    </xf>
    <xf numFmtId="0" fontId="4" fillId="0" borderId="10" xfId="0" applyFont="1" applyBorder="1" applyAlignment="1">
      <alignment vertical="center" wrapText="1" shrinkToFit="1"/>
    </xf>
    <xf numFmtId="0" fontId="4" fillId="0" borderId="11" xfId="0" applyFont="1" applyBorder="1" applyAlignment="1">
      <alignment vertical="center" wrapText="1" shrinkToFit="1"/>
    </xf>
    <xf numFmtId="0" fontId="4" fillId="0" borderId="36" xfId="0" applyFont="1" applyBorder="1" applyAlignment="1">
      <alignment horizontal="center" vertical="center" wrapText="1" shrinkToFit="1"/>
    </xf>
    <xf numFmtId="0" fontId="4" fillId="0" borderId="40" xfId="0" applyFont="1" applyBorder="1" applyAlignment="1">
      <alignment horizontal="left" vertical="center" wrapText="1" shrinkToFit="1"/>
    </xf>
    <xf numFmtId="0" fontId="4" fillId="0" borderId="41" xfId="0" applyFont="1" applyBorder="1" applyAlignment="1">
      <alignment horizontal="left" vertical="center" wrapText="1" shrinkToFit="1"/>
    </xf>
    <xf numFmtId="0" fontId="4" fillId="0" borderId="40" xfId="0" applyFont="1" applyBorder="1" applyAlignment="1">
      <alignment vertical="center" wrapText="1" shrinkToFit="1"/>
    </xf>
    <xf numFmtId="0" fontId="4" fillId="0" borderId="41" xfId="0" applyFont="1" applyBorder="1" applyAlignment="1">
      <alignment vertical="center" wrapText="1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 vertical="center" shrinkToFit="1"/>
    </xf>
    <xf numFmtId="0" fontId="4" fillId="0" borderId="29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wrapText="1" shrinkToFit="1"/>
    </xf>
    <xf numFmtId="0" fontId="4" fillId="0" borderId="39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4" fillId="0" borderId="39" xfId="0" applyFont="1" applyBorder="1" applyAlignment="1">
      <alignment horizontal="center" vertical="center" wrapText="1" shrinkToFit="1"/>
    </xf>
    <xf numFmtId="0" fontId="4" fillId="0" borderId="34" xfId="0" applyFont="1" applyBorder="1" applyAlignment="1">
      <alignment horizontal="center" vertical="center" wrapText="1" shrinkToFit="1"/>
    </xf>
    <xf numFmtId="0" fontId="13" fillId="0" borderId="19" xfId="0" applyNumberFormat="1" applyFont="1" applyFill="1" applyBorder="1" applyAlignment="1">
      <alignment horizontal="center" vertical="center" wrapText="1"/>
    </xf>
    <xf numFmtId="0" fontId="14" fillId="4" borderId="19" xfId="0" applyNumberFormat="1" applyFont="1" applyFill="1" applyBorder="1" applyAlignment="1">
      <alignment horizontal="center" vertical="center" wrapText="1"/>
    </xf>
    <xf numFmtId="0" fontId="13" fillId="0" borderId="64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center" vertical="center" wrapText="1"/>
    </xf>
    <xf numFmtId="0" fontId="13" fillId="0" borderId="24" xfId="0" applyNumberFormat="1" applyFont="1" applyFill="1" applyBorder="1" applyAlignment="1">
      <alignment horizontal="center" vertical="center" wrapText="1"/>
    </xf>
    <xf numFmtId="0" fontId="13" fillId="0" borderId="63" xfId="0" applyNumberFormat="1" applyFont="1" applyFill="1" applyBorder="1" applyAlignment="1">
      <alignment shrinkToFit="1"/>
    </xf>
    <xf numFmtId="0" fontId="17" fillId="0" borderId="18" xfId="0" applyFont="1" applyBorder="1" applyAlignment="1">
      <alignment shrinkToFit="1"/>
    </xf>
    <xf numFmtId="0" fontId="15" fillId="0" borderId="19" xfId="0" applyNumberFormat="1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T20"/>
  <sheetViews>
    <sheetView tabSelected="1" view="pageBreakPreview" zoomScale="85" zoomScaleNormal="100" zoomScaleSheetLayoutView="85" workbookViewId="0">
      <pane xSplit="3" ySplit="3" topLeftCell="D4" activePane="bottomRight" state="frozen"/>
      <selection activeCell="G31" sqref="G31"/>
      <selection pane="topRight" activeCell="G31" sqref="G31"/>
      <selection pane="bottomLeft" activeCell="G31" sqref="G31"/>
      <selection pane="bottomRight" activeCell="R13" sqref="R13:R15"/>
    </sheetView>
  </sheetViews>
  <sheetFormatPr defaultColWidth="9" defaultRowHeight="16.5" x14ac:dyDescent="0.4"/>
  <cols>
    <col min="1" max="1" width="3.5" style="1" customWidth="1"/>
    <col min="2" max="2" width="6.125" style="1" bestFit="1" customWidth="1"/>
    <col min="3" max="5" width="10.625" style="1" customWidth="1"/>
    <col min="6" max="6" width="21.375" style="1" bestFit="1" customWidth="1"/>
    <col min="7" max="7" width="22.375" style="1" bestFit="1" customWidth="1"/>
    <col min="8" max="8" width="12.5" style="1" customWidth="1"/>
    <col min="9" max="12" width="6.875" style="1" customWidth="1"/>
    <col min="13" max="13" width="14.25" style="1" customWidth="1"/>
    <col min="14" max="14" width="8.625" style="1" bestFit="1" customWidth="1"/>
    <col min="15" max="15" width="9.375" style="1" bestFit="1" customWidth="1"/>
    <col min="16" max="17" width="8.375" style="1" customWidth="1"/>
    <col min="18" max="18" width="10.25" style="1" bestFit="1" customWidth="1"/>
    <col min="19" max="19" width="8.375" style="4" customWidth="1"/>
    <col min="20" max="20" width="24.125" style="1" bestFit="1" customWidth="1"/>
    <col min="21" max="16384" width="9" style="1"/>
  </cols>
  <sheetData>
    <row r="1" spans="1:20" ht="36" customHeight="1" thickBot="1" x14ac:dyDescent="0.45">
      <c r="A1" s="126" t="s">
        <v>26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20" ht="28.9" customHeight="1" x14ac:dyDescent="0.4">
      <c r="A2" s="127" t="s">
        <v>0</v>
      </c>
      <c r="B2" s="129"/>
      <c r="C2" s="131" t="s">
        <v>126</v>
      </c>
      <c r="D2" s="133" t="s">
        <v>2</v>
      </c>
      <c r="E2" s="135" t="s">
        <v>3</v>
      </c>
      <c r="F2" s="133" t="s">
        <v>134</v>
      </c>
      <c r="G2" s="133" t="s">
        <v>135</v>
      </c>
      <c r="H2" s="133" t="s">
        <v>4</v>
      </c>
      <c r="I2" s="133" t="s">
        <v>5</v>
      </c>
      <c r="J2" s="133" t="s">
        <v>6</v>
      </c>
      <c r="K2" s="133" t="s">
        <v>7</v>
      </c>
      <c r="L2" s="133" t="s">
        <v>8</v>
      </c>
      <c r="M2" s="133" t="s">
        <v>9</v>
      </c>
      <c r="N2" s="133" t="s">
        <v>136</v>
      </c>
      <c r="O2" s="133" t="s">
        <v>137</v>
      </c>
      <c r="P2" s="133" t="s">
        <v>10</v>
      </c>
      <c r="Q2" s="133" t="s">
        <v>87</v>
      </c>
      <c r="R2" s="133" t="s">
        <v>88</v>
      </c>
      <c r="S2" s="137" t="s">
        <v>11</v>
      </c>
    </row>
    <row r="3" spans="1:20" ht="57.6" customHeight="1" thickBot="1" x14ac:dyDescent="0.45">
      <c r="A3" s="128"/>
      <c r="B3" s="130"/>
      <c r="C3" s="132"/>
      <c r="D3" s="134"/>
      <c r="E3" s="136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8"/>
    </row>
    <row r="4" spans="1:20" ht="33" customHeight="1" x14ac:dyDescent="0.4">
      <c r="A4" s="156">
        <v>1</v>
      </c>
      <c r="B4" s="144" t="s">
        <v>121</v>
      </c>
      <c r="C4" s="144" t="s">
        <v>123</v>
      </c>
      <c r="D4" s="139" t="s">
        <v>127</v>
      </c>
      <c r="E4" s="114" t="s">
        <v>16</v>
      </c>
      <c r="F4" s="144" t="s">
        <v>130</v>
      </c>
      <c r="G4" s="144" t="s">
        <v>138</v>
      </c>
      <c r="H4" s="139" t="s">
        <v>70</v>
      </c>
      <c r="I4" s="142" t="s">
        <v>14</v>
      </c>
      <c r="J4" s="142" t="s">
        <v>14</v>
      </c>
      <c r="K4" s="142" t="s">
        <v>14</v>
      </c>
      <c r="L4" s="142" t="s">
        <v>14</v>
      </c>
      <c r="M4" s="139" t="s">
        <v>15</v>
      </c>
      <c r="N4" s="142">
        <v>6000</v>
      </c>
      <c r="O4" s="142">
        <v>6000</v>
      </c>
      <c r="P4" s="142">
        <v>50</v>
      </c>
      <c r="Q4" s="114">
        <f>MAX(参考資料3カ年!C10:N10)</f>
        <v>84</v>
      </c>
      <c r="R4" s="114">
        <f>ROUND(参考資料3カ年!O9,-2)</f>
        <v>217200</v>
      </c>
      <c r="S4" s="117">
        <v>100</v>
      </c>
    </row>
    <row r="5" spans="1:20" ht="33" customHeight="1" x14ac:dyDescent="0.4">
      <c r="A5" s="154"/>
      <c r="B5" s="115"/>
      <c r="C5" s="155"/>
      <c r="D5" s="140"/>
      <c r="E5" s="115" t="s">
        <v>21</v>
      </c>
      <c r="F5" s="145"/>
      <c r="G5" s="145"/>
      <c r="H5" s="140"/>
      <c r="I5" s="113"/>
      <c r="J5" s="113"/>
      <c r="K5" s="113"/>
      <c r="L5" s="113"/>
      <c r="M5" s="113"/>
      <c r="N5" s="113"/>
      <c r="O5" s="113"/>
      <c r="P5" s="113"/>
      <c r="Q5" s="115"/>
      <c r="R5" s="115"/>
      <c r="S5" s="118"/>
    </row>
    <row r="6" spans="1:20" ht="33" customHeight="1" x14ac:dyDescent="0.4">
      <c r="A6" s="157"/>
      <c r="B6" s="116"/>
      <c r="C6" s="158"/>
      <c r="D6" s="140"/>
      <c r="E6" s="116" t="s">
        <v>21</v>
      </c>
      <c r="F6" s="146"/>
      <c r="G6" s="146"/>
      <c r="H6" s="141"/>
      <c r="I6" s="143"/>
      <c r="J6" s="143"/>
      <c r="K6" s="143"/>
      <c r="L6" s="143"/>
      <c r="M6" s="143"/>
      <c r="N6" s="143"/>
      <c r="O6" s="143"/>
      <c r="P6" s="143"/>
      <c r="Q6" s="116"/>
      <c r="R6" s="116"/>
      <c r="S6" s="119"/>
    </row>
    <row r="7" spans="1:20" ht="33" customHeight="1" x14ac:dyDescent="0.4">
      <c r="A7" s="154">
        <v>2</v>
      </c>
      <c r="B7" s="150" t="s">
        <v>121</v>
      </c>
      <c r="C7" s="150" t="s">
        <v>104</v>
      </c>
      <c r="D7" s="112" t="s">
        <v>128</v>
      </c>
      <c r="E7" s="115" t="s">
        <v>16</v>
      </c>
      <c r="F7" s="145" t="s">
        <v>131</v>
      </c>
      <c r="G7" s="145" t="s">
        <v>73</v>
      </c>
      <c r="H7" s="140" t="s">
        <v>70</v>
      </c>
      <c r="I7" s="113" t="s">
        <v>71</v>
      </c>
      <c r="J7" s="113" t="s">
        <v>71</v>
      </c>
      <c r="K7" s="113" t="s">
        <v>71</v>
      </c>
      <c r="L7" s="113" t="s">
        <v>71</v>
      </c>
      <c r="M7" s="112" t="s">
        <v>15</v>
      </c>
      <c r="N7" s="120">
        <v>6000</v>
      </c>
      <c r="O7" s="120">
        <v>6000</v>
      </c>
      <c r="P7" s="120">
        <v>50</v>
      </c>
      <c r="Q7" s="124">
        <f>MAX(参考資料3カ年!C22:N22)</f>
        <v>6</v>
      </c>
      <c r="R7" s="124">
        <f>ROUND(参考資料3カ年!O21,-2)</f>
        <v>19800</v>
      </c>
      <c r="S7" s="111" t="s">
        <v>72</v>
      </c>
    </row>
    <row r="8" spans="1:20" ht="33" customHeight="1" x14ac:dyDescent="0.4">
      <c r="A8" s="154"/>
      <c r="B8" s="115"/>
      <c r="C8" s="155"/>
      <c r="D8" s="140"/>
      <c r="E8" s="115" t="s">
        <v>21</v>
      </c>
      <c r="F8" s="145"/>
      <c r="G8" s="145"/>
      <c r="H8" s="140"/>
      <c r="I8" s="113"/>
      <c r="J8" s="113"/>
      <c r="K8" s="113"/>
      <c r="L8" s="113"/>
      <c r="M8" s="113"/>
      <c r="N8" s="121"/>
      <c r="O8" s="121"/>
      <c r="P8" s="121"/>
      <c r="Q8" s="124"/>
      <c r="R8" s="124"/>
      <c r="S8" s="111"/>
    </row>
    <row r="9" spans="1:20" ht="33" customHeight="1" x14ac:dyDescent="0.4">
      <c r="A9" s="154"/>
      <c r="B9" s="116"/>
      <c r="C9" s="155"/>
      <c r="D9" s="141"/>
      <c r="E9" s="115" t="s">
        <v>21</v>
      </c>
      <c r="F9" s="145"/>
      <c r="G9" s="145"/>
      <c r="H9" s="140"/>
      <c r="I9" s="113"/>
      <c r="J9" s="113"/>
      <c r="K9" s="113"/>
      <c r="L9" s="113"/>
      <c r="M9" s="113"/>
      <c r="N9" s="121"/>
      <c r="O9" s="121"/>
      <c r="P9" s="121"/>
      <c r="Q9" s="124"/>
      <c r="R9" s="124"/>
      <c r="S9" s="111"/>
    </row>
    <row r="10" spans="1:20" ht="33" customHeight="1" x14ac:dyDescent="0.4">
      <c r="A10" s="147">
        <v>3</v>
      </c>
      <c r="B10" s="150" t="s">
        <v>121</v>
      </c>
      <c r="C10" s="151" t="s">
        <v>124</v>
      </c>
      <c r="D10" s="112" t="s">
        <v>129</v>
      </c>
      <c r="E10" s="150" t="s">
        <v>12</v>
      </c>
      <c r="F10" s="150" t="s">
        <v>132</v>
      </c>
      <c r="G10" s="150" t="s">
        <v>73</v>
      </c>
      <c r="H10" s="112" t="s">
        <v>13</v>
      </c>
      <c r="I10" s="161" t="s">
        <v>14</v>
      </c>
      <c r="J10" s="161" t="s">
        <v>14</v>
      </c>
      <c r="K10" s="161" t="s">
        <v>14</v>
      </c>
      <c r="L10" s="161" t="s">
        <v>14</v>
      </c>
      <c r="M10" s="112" t="s">
        <v>15</v>
      </c>
      <c r="N10" s="120">
        <v>6000</v>
      </c>
      <c r="O10" s="120">
        <v>6000</v>
      </c>
      <c r="P10" s="120">
        <v>50</v>
      </c>
      <c r="Q10" s="123">
        <f>MAX(参考資料3カ年!C42:N42)</f>
        <v>25</v>
      </c>
      <c r="R10" s="123">
        <f>ROUND(別添１予定使用電力量!R12,-2)</f>
        <v>94600</v>
      </c>
      <c r="S10" s="162">
        <v>70</v>
      </c>
      <c r="T10" s="1" t="s">
        <v>100</v>
      </c>
    </row>
    <row r="11" spans="1:20" ht="33" customHeight="1" x14ac:dyDescent="0.4">
      <c r="A11" s="148"/>
      <c r="B11" s="115"/>
      <c r="C11" s="152"/>
      <c r="D11" s="140"/>
      <c r="E11" s="145"/>
      <c r="F11" s="145"/>
      <c r="G11" s="145"/>
      <c r="H11" s="140"/>
      <c r="I11" s="113"/>
      <c r="J11" s="113"/>
      <c r="K11" s="113"/>
      <c r="L11" s="113"/>
      <c r="M11" s="113"/>
      <c r="N11" s="121"/>
      <c r="O11" s="121"/>
      <c r="P11" s="121"/>
      <c r="Q11" s="124"/>
      <c r="R11" s="124"/>
      <c r="S11" s="111"/>
    </row>
    <row r="12" spans="1:20" ht="33" customHeight="1" x14ac:dyDescent="0.4">
      <c r="A12" s="149"/>
      <c r="B12" s="116"/>
      <c r="C12" s="153"/>
      <c r="D12" s="141"/>
      <c r="E12" s="146"/>
      <c r="F12" s="146"/>
      <c r="G12" s="146"/>
      <c r="H12" s="141"/>
      <c r="I12" s="143"/>
      <c r="J12" s="143"/>
      <c r="K12" s="143"/>
      <c r="L12" s="143"/>
      <c r="M12" s="143"/>
      <c r="N12" s="122"/>
      <c r="O12" s="122"/>
      <c r="P12" s="122"/>
      <c r="Q12" s="125"/>
      <c r="R12" s="125"/>
      <c r="S12" s="163"/>
    </row>
    <row r="13" spans="1:20" ht="33" customHeight="1" x14ac:dyDescent="0.4">
      <c r="A13" s="154">
        <v>4</v>
      </c>
      <c r="B13" s="145" t="s">
        <v>122</v>
      </c>
      <c r="C13" s="172" t="s">
        <v>125</v>
      </c>
      <c r="D13" s="112" t="s">
        <v>129</v>
      </c>
      <c r="E13" s="115" t="s">
        <v>16</v>
      </c>
      <c r="F13" s="145" t="s">
        <v>133</v>
      </c>
      <c r="G13" s="145" t="s">
        <v>73</v>
      </c>
      <c r="H13" s="140" t="s">
        <v>17</v>
      </c>
      <c r="I13" s="113" t="s">
        <v>18</v>
      </c>
      <c r="J13" s="113" t="s">
        <v>14</v>
      </c>
      <c r="K13" s="113" t="s">
        <v>14</v>
      </c>
      <c r="L13" s="113" t="s">
        <v>14</v>
      </c>
      <c r="M13" s="140" t="s">
        <v>19</v>
      </c>
      <c r="N13" s="121">
        <v>6000</v>
      </c>
      <c r="O13" s="121">
        <v>6000</v>
      </c>
      <c r="P13" s="121">
        <v>50</v>
      </c>
      <c r="Q13" s="124">
        <f>MAX(参考資料3カ年!C62:N62)</f>
        <v>313</v>
      </c>
      <c r="R13" s="124">
        <f>ROUND(別添１予定使用電力量!R16,-2)</f>
        <v>1466500</v>
      </c>
      <c r="S13" s="111" t="s">
        <v>20</v>
      </c>
      <c r="T13" s="1" t="s">
        <v>100</v>
      </c>
    </row>
    <row r="14" spans="1:20" ht="33" customHeight="1" x14ac:dyDescent="0.4">
      <c r="A14" s="154"/>
      <c r="B14" s="115"/>
      <c r="C14" s="152"/>
      <c r="D14" s="140"/>
      <c r="E14" s="115" t="s">
        <v>21</v>
      </c>
      <c r="F14" s="145"/>
      <c r="G14" s="145"/>
      <c r="H14" s="140"/>
      <c r="I14" s="113"/>
      <c r="J14" s="113"/>
      <c r="K14" s="113"/>
      <c r="L14" s="113"/>
      <c r="M14" s="113"/>
      <c r="N14" s="121"/>
      <c r="O14" s="121"/>
      <c r="P14" s="121"/>
      <c r="Q14" s="124"/>
      <c r="R14" s="124"/>
      <c r="S14" s="111"/>
    </row>
    <row r="15" spans="1:20" ht="33" customHeight="1" thickBot="1" x14ac:dyDescent="0.45">
      <c r="A15" s="164"/>
      <c r="B15" s="165"/>
      <c r="C15" s="173"/>
      <c r="D15" s="166"/>
      <c r="E15" s="165" t="s">
        <v>21</v>
      </c>
      <c r="F15" s="160"/>
      <c r="G15" s="160"/>
      <c r="H15" s="166"/>
      <c r="I15" s="175"/>
      <c r="J15" s="175"/>
      <c r="K15" s="175"/>
      <c r="L15" s="175"/>
      <c r="M15" s="175"/>
      <c r="N15" s="174"/>
      <c r="O15" s="174"/>
      <c r="P15" s="174"/>
      <c r="Q15" s="159"/>
      <c r="R15" s="159"/>
      <c r="S15" s="167"/>
    </row>
    <row r="16" spans="1:20" ht="29.45" customHeight="1" x14ac:dyDescent="0.4">
      <c r="M16" s="176" t="s">
        <v>23</v>
      </c>
      <c r="N16" s="177"/>
      <c r="O16" s="177"/>
      <c r="P16" s="2" t="s">
        <v>22</v>
      </c>
      <c r="Q16" s="106">
        <f>'別記　個別仕様書一覧'!Q4+'別記　個別仕様書一覧'!Q7</f>
        <v>90</v>
      </c>
      <c r="R16" s="106">
        <f>'別記　個別仕様書一覧'!R4+'別記　個別仕様書一覧'!R7</f>
        <v>237000</v>
      </c>
      <c r="S16" s="107">
        <f>S4</f>
        <v>100</v>
      </c>
    </row>
    <row r="17" spans="13:19" ht="29.45" customHeight="1" x14ac:dyDescent="0.4">
      <c r="M17" s="170" t="s">
        <v>24</v>
      </c>
      <c r="N17" s="171"/>
      <c r="O17" s="171"/>
      <c r="P17" s="2" t="s">
        <v>22</v>
      </c>
      <c r="Q17" s="106">
        <f>'別記　個別仕様書一覧'!Q10</f>
        <v>25</v>
      </c>
      <c r="R17" s="106">
        <f>'別記　個別仕様書一覧'!R10</f>
        <v>94600</v>
      </c>
      <c r="S17" s="108">
        <f>S10</f>
        <v>70</v>
      </c>
    </row>
    <row r="18" spans="13:19" ht="29.45" customHeight="1" thickBot="1" x14ac:dyDescent="0.45">
      <c r="M18" s="168" t="s">
        <v>25</v>
      </c>
      <c r="N18" s="169"/>
      <c r="O18" s="169"/>
      <c r="P18" s="3" t="s">
        <v>22</v>
      </c>
      <c r="Q18" s="109">
        <f>'別記　個別仕様書一覧'!Q13</f>
        <v>313</v>
      </c>
      <c r="R18" s="109">
        <f>'別記　個別仕様書一覧'!R13</f>
        <v>1466500</v>
      </c>
      <c r="S18" s="110" t="s">
        <v>99</v>
      </c>
    </row>
    <row r="20" spans="13:19" x14ac:dyDescent="0.4">
      <c r="P20" s="1" t="s">
        <v>101</v>
      </c>
      <c r="Q20" s="1">
        <f>SUM(Q16:Q19)</f>
        <v>428</v>
      </c>
      <c r="R20" s="1">
        <f>SUM(R16:R19)</f>
        <v>1798100</v>
      </c>
    </row>
  </sheetData>
  <autoFilter ref="A3:S15"/>
  <mergeCells count="99">
    <mergeCell ref="M18:O18"/>
    <mergeCell ref="M17:O17"/>
    <mergeCell ref="C13:C15"/>
    <mergeCell ref="P13:P15"/>
    <mergeCell ref="Q13:Q15"/>
    <mergeCell ref="H13:H15"/>
    <mergeCell ref="I13:I15"/>
    <mergeCell ref="J13:J15"/>
    <mergeCell ref="K13:K15"/>
    <mergeCell ref="L13:L15"/>
    <mergeCell ref="M13:M15"/>
    <mergeCell ref="N13:N15"/>
    <mergeCell ref="O13:O15"/>
    <mergeCell ref="M16:O16"/>
    <mergeCell ref="G10:G12"/>
    <mergeCell ref="I10:I12"/>
    <mergeCell ref="H10:H12"/>
    <mergeCell ref="S10:S12"/>
    <mergeCell ref="A13:A15"/>
    <mergeCell ref="B13:B15"/>
    <mergeCell ref="D13:D15"/>
    <mergeCell ref="E13:E15"/>
    <mergeCell ref="F13:F15"/>
    <mergeCell ref="J10:J12"/>
    <mergeCell ref="K10:K12"/>
    <mergeCell ref="L10:L12"/>
    <mergeCell ref="M10:M12"/>
    <mergeCell ref="N10:N12"/>
    <mergeCell ref="O10:O12"/>
    <mergeCell ref="S13:S15"/>
    <mergeCell ref="D4:D6"/>
    <mergeCell ref="C4:C6"/>
    <mergeCell ref="E4:E6"/>
    <mergeCell ref="R13:R15"/>
    <mergeCell ref="G13:G15"/>
    <mergeCell ref="N7:N9"/>
    <mergeCell ref="O7:O9"/>
    <mergeCell ref="P7:P9"/>
    <mergeCell ref="Q7:Q9"/>
    <mergeCell ref="R7:R9"/>
    <mergeCell ref="G7:G9"/>
    <mergeCell ref="H7:H9"/>
    <mergeCell ref="I7:I9"/>
    <mergeCell ref="J7:J9"/>
    <mergeCell ref="K7:K9"/>
    <mergeCell ref="L7:L9"/>
    <mergeCell ref="F4:F6"/>
    <mergeCell ref="G4:G6"/>
    <mergeCell ref="A10:A12"/>
    <mergeCell ref="B10:B12"/>
    <mergeCell ref="D10:D12"/>
    <mergeCell ref="E10:E12"/>
    <mergeCell ref="F10:F12"/>
    <mergeCell ref="C10:C12"/>
    <mergeCell ref="A7:A9"/>
    <mergeCell ref="B7:B9"/>
    <mergeCell ref="D7:D9"/>
    <mergeCell ref="E7:E9"/>
    <mergeCell ref="F7:F9"/>
    <mergeCell ref="C7:C9"/>
    <mergeCell ref="A4:A6"/>
    <mergeCell ref="B4:B6"/>
    <mergeCell ref="H4:H6"/>
    <mergeCell ref="Q4:Q6"/>
    <mergeCell ref="J2:J3"/>
    <mergeCell ref="K2:K3"/>
    <mergeCell ref="L2:L3"/>
    <mergeCell ref="M2:M3"/>
    <mergeCell ref="K4:K6"/>
    <mergeCell ref="L4:L6"/>
    <mergeCell ref="M4:M6"/>
    <mergeCell ref="N4:N6"/>
    <mergeCell ref="O4:O6"/>
    <mergeCell ref="P4:P6"/>
    <mergeCell ref="I4:I6"/>
    <mergeCell ref="J4:J6"/>
    <mergeCell ref="A1:S1"/>
    <mergeCell ref="A2:A3"/>
    <mergeCell ref="B2:B3"/>
    <mergeCell ref="C2:C3"/>
    <mergeCell ref="D2:D3"/>
    <mergeCell ref="E2:E3"/>
    <mergeCell ref="F2:F3"/>
    <mergeCell ref="G2:G3"/>
    <mergeCell ref="H2:H3"/>
    <mergeCell ref="O2:O3"/>
    <mergeCell ref="P2:P3"/>
    <mergeCell ref="Q2:Q3"/>
    <mergeCell ref="R2:R3"/>
    <mergeCell ref="S2:S3"/>
    <mergeCell ref="N2:N3"/>
    <mergeCell ref="I2:I3"/>
    <mergeCell ref="S7:S9"/>
    <mergeCell ref="M7:M9"/>
    <mergeCell ref="R4:R6"/>
    <mergeCell ref="S4:S6"/>
    <mergeCell ref="P10:P12"/>
    <mergeCell ref="Q10:Q12"/>
    <mergeCell ref="R10:R12"/>
  </mergeCells>
  <phoneticPr fontId="3"/>
  <dataValidations disablePrompts="1" count="1">
    <dataValidation type="list" allowBlank="1" showInputMessage="1" showErrorMessage="1" sqref="WLS8:WLS9 WBW8:WBW9 VSA8:VSA9 VIE8:VIE9 UYI8:UYI9 UOM8:UOM9 UEQ8:UEQ9 TUU8:TUU9 TKY8:TKY9 TBC8:TBC9 SRG8:SRG9 SHK8:SHK9 RXO8:RXO9 RNS8:RNS9 RDW8:RDW9 QUA8:QUA9 QKE8:QKE9 QAI8:QAI9 PQM8:PQM9 PGQ8:PGQ9 OWU8:OWU9 OMY8:OMY9 ODC8:ODC9 NTG8:NTG9 NJK8:NJK9 MZO8:MZO9 MPS8:MPS9 MFW8:MFW9 LWA8:LWA9 LME8:LME9 LCI8:LCI9 KSM8:KSM9 KIQ8:KIQ9 JYU8:JYU9 JOY8:JOY9 JFC8:JFC9 IVG8:IVG9 ILK8:ILK9 IBO8:IBO9 HRS8:HRS9 HHW8:HHW9 GYA8:GYA9 GOE8:GOE9 GEI8:GEI9 FUM8:FUM9 FKQ8:FKQ9 FAU8:FAU9 EQY8:EQY9 EHC8:EHC9 DXG8:DXG9 DNK8:DNK9 DDO8:DDO9 CTS8:CTS9 CJW8:CJW9 CAA8:CAA9 BQE8:BQE9 BGI8:BGI9 AWM8:AWM9 AMQ8:AMQ9 ACU8:ACU9 SY8:SY9 JC8:JC9">
      <formula1>"有,無"</formula1>
    </dataValidation>
  </dataValidation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T23"/>
  <sheetViews>
    <sheetView showGridLines="0" view="pageBreakPreview" zoomScale="90" zoomScaleNormal="100" zoomScaleSheetLayoutView="90" workbookViewId="0">
      <selection activeCell="E7" sqref="E7"/>
    </sheetView>
  </sheetViews>
  <sheetFormatPr defaultColWidth="9" defaultRowHeight="16.5" x14ac:dyDescent="0.4"/>
  <cols>
    <col min="1" max="1" width="10.875" style="5" customWidth="1"/>
    <col min="2" max="2" width="13.5" style="5" customWidth="1"/>
    <col min="3" max="3" width="6.375" style="5" customWidth="1"/>
    <col min="4" max="4" width="5.25" style="5" customWidth="1"/>
    <col min="5" max="16" width="7.75" style="5" customWidth="1"/>
    <col min="17" max="17" width="8.75" style="5" customWidth="1"/>
    <col min="18" max="18" width="12.375" style="5" customWidth="1"/>
    <col min="19" max="19" width="13" style="5" bestFit="1" customWidth="1"/>
    <col min="20" max="21" width="10.625" style="5" customWidth="1"/>
    <col min="22" max="16384" width="9" style="5"/>
  </cols>
  <sheetData>
    <row r="2" spans="2:20" ht="24.95" customHeight="1" x14ac:dyDescent="0.4">
      <c r="R2" s="6" t="s">
        <v>27</v>
      </c>
    </row>
    <row r="3" spans="2:20" ht="24.95" customHeight="1" x14ac:dyDescent="0.4">
      <c r="B3" s="7" t="s">
        <v>74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20" ht="17.25" thickBot="1" x14ac:dyDescent="0.45">
      <c r="B4" s="8"/>
      <c r="C4" s="8"/>
      <c r="D4" s="9"/>
      <c r="E4" s="10"/>
      <c r="F4" s="10"/>
      <c r="G4" s="10"/>
      <c r="H4" s="10"/>
      <c r="I4" s="10"/>
      <c r="J4" s="7"/>
      <c r="K4" s="7"/>
      <c r="L4" s="7"/>
      <c r="M4" s="7"/>
      <c r="N4" s="7"/>
      <c r="O4" s="7"/>
      <c r="P4" s="7"/>
      <c r="Q4" s="11"/>
      <c r="R4" s="7"/>
    </row>
    <row r="5" spans="2:20" ht="24.95" customHeight="1" thickBot="1" x14ac:dyDescent="0.45">
      <c r="B5" s="201" t="s">
        <v>1</v>
      </c>
      <c r="C5" s="202"/>
      <c r="D5" s="203"/>
      <c r="E5" s="178" t="s">
        <v>91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80" t="s">
        <v>28</v>
      </c>
      <c r="R5" s="182" t="s">
        <v>29</v>
      </c>
    </row>
    <row r="6" spans="2:20" ht="24.95" customHeight="1" thickBot="1" x14ac:dyDescent="0.45">
      <c r="B6" s="204"/>
      <c r="C6" s="205"/>
      <c r="D6" s="206"/>
      <c r="E6" s="12" t="s">
        <v>30</v>
      </c>
      <c r="F6" s="13" t="s">
        <v>31</v>
      </c>
      <c r="G6" s="13" t="s">
        <v>32</v>
      </c>
      <c r="H6" s="13" t="s">
        <v>33</v>
      </c>
      <c r="I6" s="13" t="s">
        <v>34</v>
      </c>
      <c r="J6" s="13" t="s">
        <v>35</v>
      </c>
      <c r="K6" s="73" t="s">
        <v>36</v>
      </c>
      <c r="L6" s="13" t="s">
        <v>37</v>
      </c>
      <c r="M6" s="13" t="s">
        <v>38</v>
      </c>
      <c r="N6" s="13" t="s">
        <v>39</v>
      </c>
      <c r="O6" s="13" t="s">
        <v>40</v>
      </c>
      <c r="P6" s="14" t="s">
        <v>41</v>
      </c>
      <c r="Q6" s="181"/>
      <c r="R6" s="183"/>
    </row>
    <row r="7" spans="2:20" ht="36" customHeight="1" x14ac:dyDescent="0.4">
      <c r="B7" s="184" t="s">
        <v>75</v>
      </c>
      <c r="C7" s="186" t="s">
        <v>49</v>
      </c>
      <c r="D7" s="187"/>
      <c r="E7" s="69">
        <f>ROUNDUP(参考資料3カ年!C12+参考資料3カ年!C24,0)</f>
        <v>52</v>
      </c>
      <c r="F7" s="70">
        <f>ROUNDUP(参考資料3カ年!D12+参考資料3カ年!D24,0)</f>
        <v>20</v>
      </c>
      <c r="G7" s="70">
        <f>ROUNDUP(参考資料3カ年!E12+参考資料3カ年!E24,0)</f>
        <v>18</v>
      </c>
      <c r="H7" s="70">
        <f>ROUNDUP(参考資料3カ年!F12+参考資料3カ年!F24,0)</f>
        <v>20</v>
      </c>
      <c r="I7" s="70">
        <f>ROUNDUP(参考資料3カ年!G12+参考資料3カ年!G24,0)</f>
        <v>22</v>
      </c>
      <c r="J7" s="70">
        <f>ROUNDUP(参考資料3カ年!H12+参考資料3カ年!H24,0)</f>
        <v>19</v>
      </c>
      <c r="K7" s="70">
        <f>ROUNDUP(参考資料3カ年!I12+参考資料3カ年!I24,0)</f>
        <v>22</v>
      </c>
      <c r="L7" s="70">
        <f>ROUNDUP(参考資料3カ年!J12+参考資料3カ年!J24,0)</f>
        <v>55</v>
      </c>
      <c r="M7" s="70">
        <f>ROUNDUP(参考資料3カ年!K12+参考資料3カ年!K24,0)</f>
        <v>87</v>
      </c>
      <c r="N7" s="70">
        <f>ROUNDUP(参考資料3カ年!L12+参考資料3カ年!L24,0)</f>
        <v>89</v>
      </c>
      <c r="O7" s="70">
        <f>ROUNDUP(参考資料3カ年!M12+参考資料3カ年!M24,0)</f>
        <v>90</v>
      </c>
      <c r="P7" s="71">
        <f>ROUNDUP(参考資料3カ年!N12+参考資料3カ年!N24,0)</f>
        <v>78</v>
      </c>
      <c r="Q7" s="63">
        <f>+SUM(E7:P7)</f>
        <v>572</v>
      </c>
      <c r="R7" s="188">
        <f>+Q8+Q10+Q14</f>
        <v>2025000</v>
      </c>
    </row>
    <row r="8" spans="2:20" ht="24" customHeight="1" thickBot="1" x14ac:dyDescent="0.45">
      <c r="B8" s="185"/>
      <c r="C8" s="191" t="s">
        <v>76</v>
      </c>
      <c r="D8" s="192"/>
      <c r="E8" s="66">
        <f>ROUNDDOWN(参考資料3カ年!C11+参考資料3カ年!C23,-2)</f>
        <v>12400</v>
      </c>
      <c r="F8" s="67">
        <f>ROUNDDOWN(参考資料3カ年!D11+参考資料3カ年!D23,-2)</f>
        <v>8200</v>
      </c>
      <c r="G8" s="67">
        <f>ROUNDDOWN(参考資料3カ年!E11+参考資料3カ年!E23,-2)</f>
        <v>7500</v>
      </c>
      <c r="H8" s="67">
        <f>ROUNDDOWN(参考資料3カ年!F11+参考資料3カ年!F23,-2)</f>
        <v>8200</v>
      </c>
      <c r="I8" s="67">
        <f>ROUNDDOWN(参考資料3カ年!G11+参考資料3カ年!G23,-2)</f>
        <v>8400</v>
      </c>
      <c r="J8" s="67">
        <f>ROUNDDOWN(参考資料3カ年!H11+参考資料3カ年!H23,-2)</f>
        <v>7400</v>
      </c>
      <c r="K8" s="67">
        <f>ROUNDDOWN(参考資料3カ年!I11+参考資料3カ年!I23,-2)</f>
        <v>8300</v>
      </c>
      <c r="L8" s="67">
        <f>ROUNDDOWN(参考資料3カ年!J11+参考資料3カ年!J23,-2)</f>
        <v>15800</v>
      </c>
      <c r="M8" s="67">
        <f>ROUNDDOWN(参考資料3カ年!K11+参考資料3カ年!K23,-2)</f>
        <v>44200</v>
      </c>
      <c r="N8" s="67">
        <f>ROUNDDOWN(参考資料3カ年!L11+参考資料3カ年!L23,-2)</f>
        <v>52900</v>
      </c>
      <c r="O8" s="67">
        <f>ROUNDDOWN(参考資料3カ年!M11+参考資料3カ年!M23,-2)</f>
        <v>45600</v>
      </c>
      <c r="P8" s="68">
        <f>ROUNDDOWN(参考資料3カ年!N11+参考資料3カ年!N23,-2)</f>
        <v>28700</v>
      </c>
      <c r="Q8" s="64">
        <f t="shared" ref="Q8" si="0">+SUM(E8:P8)</f>
        <v>247600</v>
      </c>
      <c r="R8" s="189"/>
    </row>
    <row r="9" spans="2:20" ht="36" customHeight="1" x14ac:dyDescent="0.4">
      <c r="B9" s="193" t="s">
        <v>42</v>
      </c>
      <c r="C9" s="186" t="s">
        <v>43</v>
      </c>
      <c r="D9" s="196"/>
      <c r="E9" s="15">
        <v>24</v>
      </c>
      <c r="F9" s="16">
        <v>21</v>
      </c>
      <c r="G9" s="16">
        <v>11</v>
      </c>
      <c r="H9" s="16">
        <v>12</v>
      </c>
      <c r="I9" s="16">
        <v>11</v>
      </c>
      <c r="J9" s="16">
        <v>13</v>
      </c>
      <c r="K9" s="16">
        <v>12</v>
      </c>
      <c r="L9" s="17">
        <v>12</v>
      </c>
      <c r="M9" s="16">
        <v>19</v>
      </c>
      <c r="N9" s="16">
        <v>24</v>
      </c>
      <c r="O9" s="16">
        <v>25</v>
      </c>
      <c r="P9" s="18">
        <v>24</v>
      </c>
      <c r="Q9" s="19">
        <f>+SUM(E9:P9)</f>
        <v>208</v>
      </c>
      <c r="R9" s="189"/>
    </row>
    <row r="10" spans="2:20" ht="24.95" customHeight="1" x14ac:dyDescent="0.4">
      <c r="B10" s="194"/>
      <c r="C10" s="197" t="s">
        <v>44</v>
      </c>
      <c r="D10" s="198"/>
      <c r="E10" s="20">
        <f>+E11+E12</f>
        <v>11400</v>
      </c>
      <c r="F10" s="21">
        <f t="shared" ref="F10:P10" si="1">+F11+F12</f>
        <v>7000</v>
      </c>
      <c r="G10" s="21">
        <f t="shared" si="1"/>
        <v>5000</v>
      </c>
      <c r="H10" s="21">
        <f t="shared" si="1"/>
        <v>4900</v>
      </c>
      <c r="I10" s="21">
        <f t="shared" si="1"/>
        <v>5300</v>
      </c>
      <c r="J10" s="21">
        <f t="shared" si="1"/>
        <v>5600</v>
      </c>
      <c r="K10" s="21">
        <f t="shared" si="1"/>
        <v>5300</v>
      </c>
      <c r="L10" s="22">
        <f t="shared" si="1"/>
        <v>5700</v>
      </c>
      <c r="M10" s="21">
        <f t="shared" si="1"/>
        <v>8200</v>
      </c>
      <c r="N10" s="21">
        <f t="shared" si="1"/>
        <v>12200</v>
      </c>
      <c r="O10" s="21">
        <f t="shared" si="1"/>
        <v>13500</v>
      </c>
      <c r="P10" s="23">
        <f t="shared" si="1"/>
        <v>12200</v>
      </c>
      <c r="Q10" s="24">
        <f t="shared" ref="Q10:Q16" si="2">+SUM(E10:P10)</f>
        <v>96300</v>
      </c>
      <c r="R10" s="189"/>
      <c r="S10" s="25"/>
      <c r="T10" s="26"/>
    </row>
    <row r="11" spans="2:20" ht="24.95" customHeight="1" x14ac:dyDescent="0.4">
      <c r="B11" s="194"/>
      <c r="C11" s="27" t="s">
        <v>45</v>
      </c>
      <c r="D11" s="28" t="s">
        <v>46</v>
      </c>
      <c r="E11" s="29">
        <v>4900</v>
      </c>
      <c r="F11" s="30">
        <v>3000</v>
      </c>
      <c r="G11" s="30">
        <v>1900</v>
      </c>
      <c r="H11" s="30">
        <v>2200</v>
      </c>
      <c r="I11" s="30">
        <v>2400</v>
      </c>
      <c r="J11" s="30">
        <v>2600</v>
      </c>
      <c r="K11" s="30">
        <v>2200</v>
      </c>
      <c r="L11" s="31">
        <v>2500</v>
      </c>
      <c r="M11" s="30">
        <v>3700</v>
      </c>
      <c r="N11" s="30">
        <v>5200</v>
      </c>
      <c r="O11" s="30">
        <v>5300</v>
      </c>
      <c r="P11" s="32">
        <v>5200</v>
      </c>
      <c r="Q11" s="33">
        <f t="shared" si="2"/>
        <v>41100</v>
      </c>
      <c r="R11" s="189"/>
      <c r="S11" s="25"/>
      <c r="T11" s="26"/>
    </row>
    <row r="12" spans="2:20" ht="24.95" customHeight="1" thickBot="1" x14ac:dyDescent="0.45">
      <c r="B12" s="195"/>
      <c r="C12" s="34"/>
      <c r="D12" s="35" t="s">
        <v>47</v>
      </c>
      <c r="E12" s="36">
        <v>6500</v>
      </c>
      <c r="F12" s="37">
        <v>4000</v>
      </c>
      <c r="G12" s="37">
        <v>3100</v>
      </c>
      <c r="H12" s="37">
        <v>2700</v>
      </c>
      <c r="I12" s="37">
        <v>2900</v>
      </c>
      <c r="J12" s="37">
        <v>3000</v>
      </c>
      <c r="K12" s="37">
        <v>3100</v>
      </c>
      <c r="L12" s="38">
        <v>3200</v>
      </c>
      <c r="M12" s="37">
        <v>4500</v>
      </c>
      <c r="N12" s="37">
        <v>7000</v>
      </c>
      <c r="O12" s="37">
        <v>8200</v>
      </c>
      <c r="P12" s="39">
        <v>7000</v>
      </c>
      <c r="Q12" s="40">
        <f t="shared" si="2"/>
        <v>55200</v>
      </c>
      <c r="R12" s="189"/>
      <c r="S12" s="25"/>
      <c r="T12" s="26"/>
    </row>
    <row r="13" spans="2:20" ht="36" customHeight="1" x14ac:dyDescent="0.4">
      <c r="B13" s="194" t="s">
        <v>48</v>
      </c>
      <c r="C13" s="186" t="s">
        <v>49</v>
      </c>
      <c r="D13" s="187"/>
      <c r="E13" s="41">
        <v>317</v>
      </c>
      <c r="F13" s="42">
        <v>317</v>
      </c>
      <c r="G13" s="42">
        <v>276</v>
      </c>
      <c r="H13" s="42">
        <v>316</v>
      </c>
      <c r="I13" s="42">
        <v>295</v>
      </c>
      <c r="J13" s="42">
        <v>217</v>
      </c>
      <c r="K13" s="43">
        <v>205</v>
      </c>
      <c r="L13" s="44">
        <v>186</v>
      </c>
      <c r="M13" s="42">
        <v>311</v>
      </c>
      <c r="N13" s="42">
        <v>328</v>
      </c>
      <c r="O13" s="42">
        <v>192</v>
      </c>
      <c r="P13" s="42">
        <v>224</v>
      </c>
      <c r="Q13" s="19">
        <f>+SUM(E13:P13)</f>
        <v>3184</v>
      </c>
      <c r="R13" s="189"/>
    </row>
    <row r="14" spans="2:20" ht="24.95" customHeight="1" x14ac:dyDescent="0.4">
      <c r="B14" s="194"/>
      <c r="C14" s="199" t="s">
        <v>44</v>
      </c>
      <c r="D14" s="200"/>
      <c r="E14" s="45">
        <f t="shared" ref="E14:P14" si="3">+E15+E16</f>
        <v>206500</v>
      </c>
      <c r="F14" s="21">
        <f t="shared" si="3"/>
        <v>193500</v>
      </c>
      <c r="G14" s="21">
        <f t="shared" si="3"/>
        <v>139100</v>
      </c>
      <c r="H14" s="21">
        <f t="shared" si="3"/>
        <v>179700</v>
      </c>
      <c r="I14" s="21">
        <f t="shared" si="3"/>
        <v>169500</v>
      </c>
      <c r="J14" s="21">
        <f t="shared" si="3"/>
        <v>122700</v>
      </c>
      <c r="K14" s="21">
        <f t="shared" si="3"/>
        <v>118800</v>
      </c>
      <c r="L14" s="21">
        <f t="shared" si="3"/>
        <v>114300</v>
      </c>
      <c r="M14" s="21">
        <f t="shared" si="3"/>
        <v>106100</v>
      </c>
      <c r="N14" s="21">
        <f t="shared" si="3"/>
        <v>103300</v>
      </c>
      <c r="O14" s="21">
        <f t="shared" si="3"/>
        <v>109300</v>
      </c>
      <c r="P14" s="23">
        <f t="shared" si="3"/>
        <v>118300</v>
      </c>
      <c r="Q14" s="24">
        <f t="shared" si="2"/>
        <v>1681100</v>
      </c>
      <c r="R14" s="189"/>
      <c r="S14" s="25"/>
      <c r="T14" s="26"/>
    </row>
    <row r="15" spans="2:20" ht="24.95" customHeight="1" x14ac:dyDescent="0.4">
      <c r="B15" s="194"/>
      <c r="C15" s="27" t="s">
        <v>45</v>
      </c>
      <c r="D15" s="46" t="s">
        <v>46</v>
      </c>
      <c r="E15" s="47">
        <v>95900</v>
      </c>
      <c r="F15" s="48">
        <v>91100</v>
      </c>
      <c r="G15" s="48">
        <v>71500</v>
      </c>
      <c r="H15" s="48">
        <v>87500</v>
      </c>
      <c r="I15" s="48">
        <v>82800</v>
      </c>
      <c r="J15" s="48">
        <v>59600</v>
      </c>
      <c r="K15" s="48">
        <v>52900</v>
      </c>
      <c r="L15" s="48">
        <v>52900</v>
      </c>
      <c r="M15" s="48">
        <v>48800</v>
      </c>
      <c r="N15" s="48">
        <v>45800</v>
      </c>
      <c r="O15" s="48">
        <v>46700</v>
      </c>
      <c r="P15" s="49">
        <v>53800</v>
      </c>
      <c r="Q15" s="50">
        <f t="shared" si="2"/>
        <v>789300</v>
      </c>
      <c r="R15" s="189"/>
      <c r="S15" s="25"/>
      <c r="T15" s="26"/>
    </row>
    <row r="16" spans="2:20" ht="24.95" customHeight="1" thickBot="1" x14ac:dyDescent="0.45">
      <c r="B16" s="195"/>
      <c r="C16" s="34"/>
      <c r="D16" s="51" t="s">
        <v>47</v>
      </c>
      <c r="E16" s="52">
        <v>110600</v>
      </c>
      <c r="F16" s="53">
        <v>102400</v>
      </c>
      <c r="G16" s="53">
        <v>67600</v>
      </c>
      <c r="H16" s="53">
        <v>92200</v>
      </c>
      <c r="I16" s="53">
        <v>86700</v>
      </c>
      <c r="J16" s="53">
        <v>63100</v>
      </c>
      <c r="K16" s="53">
        <v>65900</v>
      </c>
      <c r="L16" s="53">
        <v>61400</v>
      </c>
      <c r="M16" s="53">
        <v>57300</v>
      </c>
      <c r="N16" s="53">
        <v>57500</v>
      </c>
      <c r="O16" s="53">
        <v>62600</v>
      </c>
      <c r="P16" s="54">
        <v>64500</v>
      </c>
      <c r="Q16" s="55">
        <f t="shared" si="2"/>
        <v>891800</v>
      </c>
      <c r="R16" s="190"/>
      <c r="S16" s="25"/>
      <c r="T16" s="26"/>
    </row>
    <row r="22" spans="5:17" x14ac:dyDescent="0.4"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5:17" x14ac:dyDescent="0.4"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</sheetData>
  <mergeCells count="14">
    <mergeCell ref="E5:P5"/>
    <mergeCell ref="Q5:Q6"/>
    <mergeCell ref="R5:R6"/>
    <mergeCell ref="B7:B8"/>
    <mergeCell ref="C7:D7"/>
    <mergeCell ref="R7:R16"/>
    <mergeCell ref="C8:D8"/>
    <mergeCell ref="B9:B12"/>
    <mergeCell ref="C9:D9"/>
    <mergeCell ref="C10:D10"/>
    <mergeCell ref="B13:B16"/>
    <mergeCell ref="C13:D13"/>
    <mergeCell ref="C14:D14"/>
    <mergeCell ref="B5:D6"/>
  </mergeCells>
  <phoneticPr fontId="3"/>
  <printOptions horizontalCentered="1"/>
  <pageMargins left="0.39370078740157483" right="0.39370078740157483" top="0.78740157480314965" bottom="0.39370078740157483" header="0.31496062992125984" footer="0.31496062992125984"/>
  <pageSetup paperSize="9" scale="90" orientation="landscape" horizontalDpi="300" verticalDpi="30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U25"/>
  <sheetViews>
    <sheetView showGridLines="0" view="pageBreakPreview" zoomScaleNormal="100" zoomScaleSheetLayoutView="100" workbookViewId="0">
      <selection activeCell="F6" sqref="F6"/>
    </sheetView>
  </sheetViews>
  <sheetFormatPr defaultColWidth="9" defaultRowHeight="16.5" x14ac:dyDescent="0.4"/>
  <cols>
    <col min="1" max="1" width="4.875" style="5" customWidth="1"/>
    <col min="2" max="2" width="13.5" style="5" customWidth="1"/>
    <col min="3" max="3" width="6.375" style="5" customWidth="1"/>
    <col min="4" max="4" width="5.25" style="5" customWidth="1"/>
    <col min="5" max="5" width="11.875" style="5" customWidth="1"/>
    <col min="6" max="17" width="7.75" style="5" customWidth="1"/>
    <col min="18" max="18" width="10" style="5" bestFit="1" customWidth="1"/>
    <col min="19" max="19" width="12.375" style="5" customWidth="1"/>
    <col min="20" max="20" width="13" style="5" bestFit="1" customWidth="1"/>
    <col min="21" max="22" width="10.625" style="5" customWidth="1"/>
    <col min="23" max="16384" width="9" style="5"/>
  </cols>
  <sheetData>
    <row r="2" spans="2:21" x14ac:dyDescent="0.4">
      <c r="S2" s="6" t="s">
        <v>27</v>
      </c>
    </row>
    <row r="3" spans="2:21" x14ac:dyDescent="0.4">
      <c r="B3" s="7" t="s">
        <v>74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2:21" ht="17.25" thickBot="1" x14ac:dyDescent="0.45">
      <c r="B4" s="8"/>
      <c r="C4" s="8"/>
      <c r="D4" s="9"/>
      <c r="E4" s="9"/>
      <c r="F4" s="10"/>
      <c r="G4" s="10"/>
      <c r="H4" s="10"/>
      <c r="I4" s="10"/>
      <c r="J4" s="10"/>
      <c r="K4" s="7"/>
      <c r="L4" s="7"/>
      <c r="M4" s="7"/>
      <c r="N4" s="7"/>
      <c r="O4" s="7"/>
      <c r="P4" s="7"/>
      <c r="Q4" s="7"/>
      <c r="R4" s="11"/>
      <c r="S4" s="7"/>
    </row>
    <row r="5" spans="2:21" ht="24.95" customHeight="1" thickBot="1" x14ac:dyDescent="0.45">
      <c r="B5" s="201" t="s">
        <v>1</v>
      </c>
      <c r="C5" s="202"/>
      <c r="D5" s="203"/>
      <c r="E5" s="207" t="s">
        <v>102</v>
      </c>
      <c r="F5" s="178" t="s">
        <v>139</v>
      </c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80" t="s">
        <v>28</v>
      </c>
      <c r="S5" s="182" t="s">
        <v>29</v>
      </c>
    </row>
    <row r="6" spans="2:21" ht="24.95" customHeight="1" thickBot="1" x14ac:dyDescent="0.45">
      <c r="B6" s="204"/>
      <c r="C6" s="205"/>
      <c r="D6" s="206"/>
      <c r="E6" s="208"/>
      <c r="F6" s="12" t="s">
        <v>30</v>
      </c>
      <c r="G6" s="13" t="s">
        <v>31</v>
      </c>
      <c r="H6" s="13" t="s">
        <v>32</v>
      </c>
      <c r="I6" s="13" t="s">
        <v>33</v>
      </c>
      <c r="J6" s="13" t="s">
        <v>34</v>
      </c>
      <c r="K6" s="13" t="s">
        <v>35</v>
      </c>
      <c r="L6" s="61" t="s">
        <v>36</v>
      </c>
      <c r="M6" s="13" t="s">
        <v>37</v>
      </c>
      <c r="N6" s="13" t="s">
        <v>38</v>
      </c>
      <c r="O6" s="13" t="s">
        <v>39</v>
      </c>
      <c r="P6" s="13" t="s">
        <v>40</v>
      </c>
      <c r="Q6" s="14" t="s">
        <v>41</v>
      </c>
      <c r="R6" s="181"/>
      <c r="S6" s="183"/>
    </row>
    <row r="7" spans="2:21" ht="36" customHeight="1" x14ac:dyDescent="0.4">
      <c r="B7" s="184" t="s">
        <v>75</v>
      </c>
      <c r="C7" s="186" t="s">
        <v>49</v>
      </c>
      <c r="D7" s="187"/>
      <c r="E7" s="209" t="s">
        <v>103</v>
      </c>
      <c r="F7" s="69">
        <f>参考資料3カ年!C10</f>
        <v>38</v>
      </c>
      <c r="G7" s="70">
        <f>参考資料3カ年!D10</f>
        <v>15</v>
      </c>
      <c r="H7" s="70">
        <f>参考資料3カ年!E10</f>
        <v>13</v>
      </c>
      <c r="I7" s="70">
        <f>参考資料3カ年!F10</f>
        <v>17</v>
      </c>
      <c r="J7" s="70">
        <f>参考資料3カ年!G10</f>
        <v>17</v>
      </c>
      <c r="K7" s="70">
        <f>参考資料3カ年!H10</f>
        <v>12</v>
      </c>
      <c r="L7" s="70">
        <f>参考資料3カ年!I10</f>
        <v>14</v>
      </c>
      <c r="M7" s="70">
        <f>参考資料3カ年!J10</f>
        <v>50</v>
      </c>
      <c r="N7" s="70">
        <f>参考資料3カ年!K10</f>
        <v>84</v>
      </c>
      <c r="O7" s="70">
        <f>参考資料3カ年!L10</f>
        <v>84</v>
      </c>
      <c r="P7" s="70">
        <f>参考資料3カ年!M10</f>
        <v>84</v>
      </c>
      <c r="Q7" s="70">
        <f>参考資料3カ年!N10</f>
        <v>76</v>
      </c>
      <c r="R7" s="63">
        <f>+SUM(F7:Q7)</f>
        <v>504</v>
      </c>
      <c r="S7" s="188">
        <f>+R8+R10+R12+R16</f>
        <v>1798100</v>
      </c>
    </row>
    <row r="8" spans="2:21" ht="24" customHeight="1" thickBot="1" x14ac:dyDescent="0.45">
      <c r="B8" s="185"/>
      <c r="C8" s="191" t="s">
        <v>76</v>
      </c>
      <c r="D8" s="192"/>
      <c r="E8" s="213"/>
      <c r="F8" s="66">
        <f>ROUND(参考資料3カ年!C9,-2)</f>
        <v>7700</v>
      </c>
      <c r="G8" s="67">
        <f>ROUNDUP(参考資料3カ年!D9,-2)</f>
        <v>6200</v>
      </c>
      <c r="H8" s="67">
        <f>ROUND(参考資料3カ年!E9,-2)</f>
        <v>6300</v>
      </c>
      <c r="I8" s="67">
        <f>ROUND(参考資料3カ年!F9,-2)</f>
        <v>7500</v>
      </c>
      <c r="J8" s="67">
        <f>ROUND(参考資料3カ年!G9,-2)</f>
        <v>7100</v>
      </c>
      <c r="K8" s="67">
        <f>ROUND(参考資料3カ年!H9,-2)</f>
        <v>6300</v>
      </c>
      <c r="L8" s="67">
        <f>ROUND(参考資料3カ年!I9,-2)</f>
        <v>6400</v>
      </c>
      <c r="M8" s="67">
        <f>ROUND(参考資料3カ年!J9,-2)</f>
        <v>10700</v>
      </c>
      <c r="N8" s="67">
        <f>ROUND(参考資料3カ年!K9,-2)</f>
        <v>37900</v>
      </c>
      <c r="O8" s="67">
        <f>ROUND(参考資料3カ年!L9,-2)</f>
        <v>50500</v>
      </c>
      <c r="P8" s="67">
        <f>ROUND(参考資料3カ年!M9,-2)</f>
        <v>43200</v>
      </c>
      <c r="Q8" s="68">
        <f>ROUND(参考資料3カ年!N9,-2)</f>
        <v>27400</v>
      </c>
      <c r="R8" s="64">
        <f t="shared" ref="R8:R10" si="0">+SUM(F8:Q8)</f>
        <v>217200</v>
      </c>
      <c r="S8" s="189"/>
      <c r="T8" s="5" t="s">
        <v>118</v>
      </c>
    </row>
    <row r="9" spans="2:21" ht="36" customHeight="1" x14ac:dyDescent="0.4">
      <c r="B9" s="184" t="s">
        <v>75</v>
      </c>
      <c r="C9" s="186" t="s">
        <v>49</v>
      </c>
      <c r="D9" s="187"/>
      <c r="E9" s="209" t="s">
        <v>104</v>
      </c>
      <c r="F9" s="69">
        <f>参考資料3カ年!C22</f>
        <v>4</v>
      </c>
      <c r="G9" s="70">
        <f>参考資料3カ年!D22</f>
        <v>4</v>
      </c>
      <c r="H9" s="70">
        <f>参考資料3カ年!E22</f>
        <v>2</v>
      </c>
      <c r="I9" s="70">
        <f>参考資料3カ年!F22</f>
        <v>2</v>
      </c>
      <c r="J9" s="70">
        <f>参考資料3カ年!G22</f>
        <v>4</v>
      </c>
      <c r="K9" s="70">
        <f>参考資料3カ年!H22</f>
        <v>2</v>
      </c>
      <c r="L9" s="70">
        <f>参考資料3カ年!I22</f>
        <v>2</v>
      </c>
      <c r="M9" s="70">
        <f>参考資料3カ年!J22</f>
        <v>4</v>
      </c>
      <c r="N9" s="70">
        <f>参考資料3カ年!K22</f>
        <v>5</v>
      </c>
      <c r="O9" s="70">
        <f>参考資料3カ年!L22</f>
        <v>6</v>
      </c>
      <c r="P9" s="70">
        <f>参考資料3カ年!M22</f>
        <v>5</v>
      </c>
      <c r="Q9" s="70">
        <f>参考資料3カ年!N22</f>
        <v>5</v>
      </c>
      <c r="R9" s="63">
        <f>+SUM(F9:Q9)</f>
        <v>45</v>
      </c>
      <c r="S9" s="189"/>
    </row>
    <row r="10" spans="2:21" ht="24" customHeight="1" thickBot="1" x14ac:dyDescent="0.45">
      <c r="B10" s="185"/>
      <c r="C10" s="191" t="s">
        <v>76</v>
      </c>
      <c r="D10" s="192"/>
      <c r="E10" s="211"/>
      <c r="F10" s="66">
        <f>ROUND(参考資料3カ年!C21,-2)</f>
        <v>2000</v>
      </c>
      <c r="G10" s="67">
        <f>ROUND(参考資料3カ年!D21,-2)</f>
        <v>1700</v>
      </c>
      <c r="H10" s="67">
        <f>ROUND(参考資料3カ年!E21,-2)</f>
        <v>700</v>
      </c>
      <c r="I10" s="67">
        <f>ROUNDUP(参考資料3カ年!F21,-2)</f>
        <v>800</v>
      </c>
      <c r="J10" s="67">
        <f>ROUND(参考資料3カ年!G21,-2)</f>
        <v>700</v>
      </c>
      <c r="K10" s="67">
        <f>ROUND(参考資料3カ年!H21,-2)</f>
        <v>700</v>
      </c>
      <c r="L10" s="67">
        <f>ROUND(参考資料3カ年!I21,-2)</f>
        <v>800</v>
      </c>
      <c r="M10" s="67">
        <f>ROUND(参考資料3カ年!J21,-2)</f>
        <v>1600</v>
      </c>
      <c r="N10" s="67">
        <f>ROUND(参考資料3カ年!K21,-2)</f>
        <v>2600</v>
      </c>
      <c r="O10" s="67">
        <f>ROUND(参考資料3カ年!L21,-2)</f>
        <v>3100</v>
      </c>
      <c r="P10" s="67">
        <f>ROUND(参考資料3カ年!M21,-2)</f>
        <v>2600</v>
      </c>
      <c r="Q10" s="68">
        <f>ROUND(参考資料3カ年!N21,-2)</f>
        <v>2500</v>
      </c>
      <c r="R10" s="64">
        <f t="shared" si="0"/>
        <v>19800</v>
      </c>
      <c r="S10" s="189"/>
      <c r="T10" s="5" t="s">
        <v>119</v>
      </c>
    </row>
    <row r="11" spans="2:21" ht="36" customHeight="1" x14ac:dyDescent="0.4">
      <c r="B11" s="193" t="s">
        <v>42</v>
      </c>
      <c r="C11" s="186" t="s">
        <v>43</v>
      </c>
      <c r="D11" s="196"/>
      <c r="E11" s="209" t="s">
        <v>106</v>
      </c>
      <c r="F11" s="41">
        <f>+参考資料3カ年!C42</f>
        <v>23</v>
      </c>
      <c r="G11" s="42">
        <f>+参考資料3カ年!D42</f>
        <v>15</v>
      </c>
      <c r="H11" s="42">
        <f>+参考資料3カ年!E42</f>
        <v>12</v>
      </c>
      <c r="I11" s="42">
        <f>+参考資料3カ年!F42</f>
        <v>12</v>
      </c>
      <c r="J11" s="42">
        <f>+参考資料3カ年!G42</f>
        <v>11</v>
      </c>
      <c r="K11" s="42">
        <f>+参考資料3カ年!H42</f>
        <v>12</v>
      </c>
      <c r="L11" s="43">
        <f>+参考資料3カ年!I42</f>
        <v>12</v>
      </c>
      <c r="M11" s="44">
        <f>+参考資料3カ年!J42</f>
        <v>13</v>
      </c>
      <c r="N11" s="42">
        <f>+参考資料3カ年!K42</f>
        <v>18</v>
      </c>
      <c r="O11" s="42">
        <f>+参考資料3カ年!L42</f>
        <v>24</v>
      </c>
      <c r="P11" s="42">
        <f>+参考資料3カ年!M42</f>
        <v>25</v>
      </c>
      <c r="Q11" s="42">
        <f>+参考資料3カ年!N42</f>
        <v>24</v>
      </c>
      <c r="R11" s="19">
        <f t="shared" ref="R11:R18" si="1">+SUM(F11:Q11)</f>
        <v>201</v>
      </c>
      <c r="S11" s="189"/>
    </row>
    <row r="12" spans="2:21" ht="24.95" customHeight="1" x14ac:dyDescent="0.4">
      <c r="B12" s="194"/>
      <c r="C12" s="197" t="s">
        <v>44</v>
      </c>
      <c r="D12" s="198"/>
      <c r="E12" s="212"/>
      <c r="F12" s="45">
        <f>+F13+F14</f>
        <v>11000</v>
      </c>
      <c r="G12" s="21">
        <f t="shared" ref="G12:Q12" si="2">+G13+G14</f>
        <v>5400</v>
      </c>
      <c r="H12" s="21">
        <f t="shared" si="2"/>
        <v>5000</v>
      </c>
      <c r="I12" s="21">
        <f t="shared" si="2"/>
        <v>4900</v>
      </c>
      <c r="J12" s="21">
        <f t="shared" si="2"/>
        <v>5300</v>
      </c>
      <c r="K12" s="21">
        <f t="shared" si="2"/>
        <v>5500</v>
      </c>
      <c r="L12" s="21">
        <f t="shared" si="2"/>
        <v>5300</v>
      </c>
      <c r="M12" s="21">
        <f t="shared" si="2"/>
        <v>6000</v>
      </c>
      <c r="N12" s="21">
        <f t="shared" si="2"/>
        <v>8100</v>
      </c>
      <c r="O12" s="21">
        <f t="shared" si="2"/>
        <v>12200</v>
      </c>
      <c r="P12" s="21">
        <f t="shared" si="2"/>
        <v>13700</v>
      </c>
      <c r="Q12" s="23">
        <f t="shared" si="2"/>
        <v>12200</v>
      </c>
      <c r="R12" s="24">
        <f t="shared" si="1"/>
        <v>94600</v>
      </c>
      <c r="S12" s="189"/>
      <c r="T12" s="25"/>
      <c r="U12" s="26"/>
    </row>
    <row r="13" spans="2:21" ht="24.95" customHeight="1" x14ac:dyDescent="0.4">
      <c r="B13" s="194"/>
      <c r="C13" s="27" t="s">
        <v>45</v>
      </c>
      <c r="D13" s="28" t="s">
        <v>46</v>
      </c>
      <c r="E13" s="212"/>
      <c r="F13" s="47">
        <f>ROUND(参考資料3カ年!C40,-2)</f>
        <v>4900</v>
      </c>
      <c r="G13" s="48">
        <f>ROUND(参考資料3カ年!D40,-2)</f>
        <v>2400</v>
      </c>
      <c r="H13" s="48">
        <f>ROUND(参考資料3カ年!E40,-2)</f>
        <v>1900</v>
      </c>
      <c r="I13" s="48">
        <f>ROUND(参考資料3カ年!F40,-2)</f>
        <v>2300</v>
      </c>
      <c r="J13" s="48">
        <f>ROUNDDOWN(参考資料3カ年!G40,-2)</f>
        <v>2300</v>
      </c>
      <c r="K13" s="48">
        <f>ROUND(参考資料3カ年!H40,-2)</f>
        <v>2400</v>
      </c>
      <c r="L13" s="48">
        <f>ROUND(参考資料3カ年!I40,-2)</f>
        <v>2300</v>
      </c>
      <c r="M13" s="48">
        <f>ROUND(参考資料3カ年!J40,-2)</f>
        <v>2800</v>
      </c>
      <c r="N13" s="48">
        <f>ROUND(参考資料3カ年!K40,-2)</f>
        <v>3600</v>
      </c>
      <c r="O13" s="48">
        <f>ROUND(参考資料3カ年!L40,-2)</f>
        <v>5400</v>
      </c>
      <c r="P13" s="48">
        <f>ROUND(参考資料3カ年!M40,-2)</f>
        <v>5700</v>
      </c>
      <c r="Q13" s="49">
        <f>ROUND(参考資料3カ年!N40,-2)</f>
        <v>5300</v>
      </c>
      <c r="R13" s="50">
        <f t="shared" si="1"/>
        <v>41300</v>
      </c>
      <c r="S13" s="189"/>
      <c r="T13" s="25" t="s">
        <v>120</v>
      </c>
      <c r="U13" s="26"/>
    </row>
    <row r="14" spans="2:21" ht="24.95" customHeight="1" thickBot="1" x14ac:dyDescent="0.45">
      <c r="B14" s="195"/>
      <c r="C14" s="34"/>
      <c r="D14" s="35" t="s">
        <v>47</v>
      </c>
      <c r="E14" s="213"/>
      <c r="F14" s="52">
        <f>ROUND(参考資料3カ年!C41,-2)</f>
        <v>6100</v>
      </c>
      <c r="G14" s="53">
        <f>ROUND(参考資料3カ年!D41,-2)</f>
        <v>3000</v>
      </c>
      <c r="H14" s="53">
        <f>ROUND(参考資料3カ年!E41,-2)</f>
        <v>3100</v>
      </c>
      <c r="I14" s="53">
        <f>ROUND(参考資料3カ年!F41,-2)</f>
        <v>2600</v>
      </c>
      <c r="J14" s="53">
        <f>ROUND(参考資料3カ年!G41,-2)</f>
        <v>3000</v>
      </c>
      <c r="K14" s="53">
        <f>ROUND(参考資料3カ年!H41,-2)</f>
        <v>3100</v>
      </c>
      <c r="L14" s="53">
        <f>ROUND(参考資料3カ年!I41,-2)</f>
        <v>3000</v>
      </c>
      <c r="M14" s="53">
        <f>ROUND(参考資料3カ年!J41,-2)</f>
        <v>3200</v>
      </c>
      <c r="N14" s="53">
        <f>ROUND(参考資料3カ年!K41,-2)</f>
        <v>4500</v>
      </c>
      <c r="O14" s="53">
        <f>ROUND(参考資料3カ年!L41,-2)</f>
        <v>6800</v>
      </c>
      <c r="P14" s="53">
        <f>ROUND(参考資料3カ年!M41,-2)</f>
        <v>8000</v>
      </c>
      <c r="Q14" s="54">
        <f>ROUND(参考資料3カ年!N41,-2)</f>
        <v>6900</v>
      </c>
      <c r="R14" s="55">
        <f t="shared" si="1"/>
        <v>53300</v>
      </c>
      <c r="S14" s="189"/>
      <c r="T14" s="25"/>
      <c r="U14" s="26"/>
    </row>
    <row r="15" spans="2:21" ht="36" customHeight="1" x14ac:dyDescent="0.4">
      <c r="B15" s="194" t="s">
        <v>48</v>
      </c>
      <c r="C15" s="186" t="s">
        <v>49</v>
      </c>
      <c r="D15" s="187"/>
      <c r="E15" s="209" t="s">
        <v>105</v>
      </c>
      <c r="F15" s="41">
        <f>+参考資料3カ年!C62</f>
        <v>220</v>
      </c>
      <c r="G15" s="42">
        <f>+参考資料3カ年!D62</f>
        <v>197</v>
      </c>
      <c r="H15" s="42">
        <f>+参考資料3カ年!E62</f>
        <v>200</v>
      </c>
      <c r="I15" s="42">
        <f>+参考資料3カ年!F62</f>
        <v>214</v>
      </c>
      <c r="J15" s="42">
        <f>+参考資料3カ年!G62</f>
        <v>218</v>
      </c>
      <c r="K15" s="42">
        <f>+参考資料3カ年!H62</f>
        <v>222</v>
      </c>
      <c r="L15" s="43">
        <f>+参考資料3カ年!I62</f>
        <v>222</v>
      </c>
      <c r="M15" s="44">
        <f>+参考資料3カ年!J62</f>
        <v>217</v>
      </c>
      <c r="N15" s="42">
        <f>+参考資料3カ年!K62</f>
        <v>212</v>
      </c>
      <c r="O15" s="42">
        <f>+参考資料3カ年!L62</f>
        <v>193</v>
      </c>
      <c r="P15" s="42">
        <f>+参考資料3カ年!M62</f>
        <v>313</v>
      </c>
      <c r="Q15" s="42">
        <f>+参考資料3カ年!N62</f>
        <v>204</v>
      </c>
      <c r="R15" s="19">
        <f t="shared" si="1"/>
        <v>2632</v>
      </c>
      <c r="S15" s="189"/>
    </row>
    <row r="16" spans="2:21" ht="24.95" customHeight="1" x14ac:dyDescent="0.4">
      <c r="B16" s="194"/>
      <c r="C16" s="199" t="s">
        <v>44</v>
      </c>
      <c r="D16" s="200"/>
      <c r="E16" s="210"/>
      <c r="F16" s="45">
        <f>+F17+F18</f>
        <v>129600</v>
      </c>
      <c r="G16" s="21">
        <f t="shared" ref="G16:Q16" si="3">+G17+G18</f>
        <v>113600</v>
      </c>
      <c r="H16" s="21">
        <f t="shared" si="3"/>
        <v>116800</v>
      </c>
      <c r="I16" s="21">
        <f t="shared" si="3"/>
        <v>119900</v>
      </c>
      <c r="J16" s="21">
        <f t="shared" si="3"/>
        <v>131200</v>
      </c>
      <c r="K16" s="21">
        <f t="shared" si="3"/>
        <v>128800</v>
      </c>
      <c r="L16" s="21">
        <f t="shared" si="3"/>
        <v>131900</v>
      </c>
      <c r="M16" s="21">
        <f t="shared" si="3"/>
        <v>124300</v>
      </c>
      <c r="N16" s="21">
        <f t="shared" si="3"/>
        <v>114100</v>
      </c>
      <c r="O16" s="21">
        <f t="shared" si="3"/>
        <v>118400</v>
      </c>
      <c r="P16" s="21">
        <f t="shared" si="3"/>
        <v>121000</v>
      </c>
      <c r="Q16" s="23">
        <f t="shared" si="3"/>
        <v>116900</v>
      </c>
      <c r="R16" s="24">
        <f t="shared" si="1"/>
        <v>1466500</v>
      </c>
      <c r="S16" s="189"/>
      <c r="T16" s="25"/>
      <c r="U16" s="26"/>
    </row>
    <row r="17" spans="2:21" ht="24.95" customHeight="1" x14ac:dyDescent="0.4">
      <c r="B17" s="194"/>
      <c r="C17" s="27" t="s">
        <v>45</v>
      </c>
      <c r="D17" s="46" t="s">
        <v>46</v>
      </c>
      <c r="E17" s="210"/>
      <c r="F17" s="47">
        <f>ROUND(参考資料3カ年!C60,-2)</f>
        <v>61600</v>
      </c>
      <c r="G17" s="48">
        <f>ROUND(参考資料3カ年!D60,-2)</f>
        <v>52800</v>
      </c>
      <c r="H17" s="48">
        <f>ROUND(参考資料3カ年!E60,-2)</f>
        <v>48600</v>
      </c>
      <c r="I17" s="48">
        <f>ROUND(参考資料3カ年!F60,-2)</f>
        <v>60300</v>
      </c>
      <c r="J17" s="48">
        <f>ROUND(参考資料3カ年!G60,-2)</f>
        <v>61000</v>
      </c>
      <c r="K17" s="48">
        <f>ROUND(参考資料3カ年!H60,-2)</f>
        <v>60400</v>
      </c>
      <c r="L17" s="48">
        <f>ROUND(参考資料3カ年!I60,-2)</f>
        <v>60300</v>
      </c>
      <c r="M17" s="48">
        <f>ROUND(参考資料3カ年!J60,-2)</f>
        <v>60200</v>
      </c>
      <c r="N17" s="48">
        <f>ROUND(参考資料3カ年!K60,-2)</f>
        <v>52500</v>
      </c>
      <c r="O17" s="48">
        <f>ROUND(参考資料3カ年!L60,-2)</f>
        <v>54500</v>
      </c>
      <c r="P17" s="48">
        <f>ROUND(参考資料3カ年!M60,-2)</f>
        <v>51000</v>
      </c>
      <c r="Q17" s="49">
        <f>ROUND(参考資料3カ年!N60,-2)</f>
        <v>51900</v>
      </c>
      <c r="R17" s="50">
        <f t="shared" si="1"/>
        <v>675100</v>
      </c>
      <c r="S17" s="189"/>
      <c r="T17" s="25"/>
      <c r="U17" s="26"/>
    </row>
    <row r="18" spans="2:21" ht="24.95" customHeight="1" thickBot="1" x14ac:dyDescent="0.45">
      <c r="B18" s="195"/>
      <c r="C18" s="34"/>
      <c r="D18" s="51" t="s">
        <v>47</v>
      </c>
      <c r="E18" s="211"/>
      <c r="F18" s="52">
        <f>ROUND(参考資料3カ年!C61,-2)</f>
        <v>68000</v>
      </c>
      <c r="G18" s="53">
        <f>ROUND(参考資料3カ年!D61,-2)</f>
        <v>60800</v>
      </c>
      <c r="H18" s="53">
        <f>ROUND(参考資料3カ年!E61,-2)</f>
        <v>68200</v>
      </c>
      <c r="I18" s="53">
        <f>ROUND(参考資料3カ年!F61,-2)</f>
        <v>59600</v>
      </c>
      <c r="J18" s="53">
        <f>ROUND(参考資料3カ年!G61,-2)</f>
        <v>70200</v>
      </c>
      <c r="K18" s="53">
        <f>ROUND(参考資料3カ年!H61,-2)</f>
        <v>68400</v>
      </c>
      <c r="L18" s="53">
        <f>ROUND(参考資料3カ年!I61,-2)</f>
        <v>71600</v>
      </c>
      <c r="M18" s="53">
        <f>ROUND(参考資料3カ年!J61,-2)</f>
        <v>64100</v>
      </c>
      <c r="N18" s="53">
        <f>ROUND(参考資料3カ年!K61,-2)</f>
        <v>61600</v>
      </c>
      <c r="O18" s="53">
        <f>ROUND(参考資料3カ年!L61,-2)</f>
        <v>63900</v>
      </c>
      <c r="P18" s="53">
        <f>ROUND(参考資料3カ年!M61,-2)</f>
        <v>70000</v>
      </c>
      <c r="Q18" s="54">
        <f>ROUND(参考資料3カ年!N61,-2)</f>
        <v>65000</v>
      </c>
      <c r="R18" s="55">
        <f t="shared" si="1"/>
        <v>791400</v>
      </c>
      <c r="S18" s="190"/>
      <c r="T18" s="25"/>
      <c r="U18" s="26"/>
    </row>
    <row r="20" spans="2:21" ht="17.25" thickBot="1" x14ac:dyDescent="0.45"/>
    <row r="21" spans="2:21" ht="30.6" customHeight="1" x14ac:dyDescent="0.4">
      <c r="B21" s="184" t="s">
        <v>75</v>
      </c>
      <c r="C21" s="186" t="s">
        <v>49</v>
      </c>
      <c r="D21" s="187"/>
      <c r="E21" s="209" t="s">
        <v>117</v>
      </c>
      <c r="F21" s="69">
        <f>+F7+F9</f>
        <v>42</v>
      </c>
      <c r="G21" s="70">
        <f t="shared" ref="G21:Q21" si="4">+G7+G9</f>
        <v>19</v>
      </c>
      <c r="H21" s="70">
        <f t="shared" si="4"/>
        <v>15</v>
      </c>
      <c r="I21" s="70">
        <f t="shared" si="4"/>
        <v>19</v>
      </c>
      <c r="J21" s="70">
        <f t="shared" si="4"/>
        <v>21</v>
      </c>
      <c r="K21" s="70">
        <f t="shared" si="4"/>
        <v>14</v>
      </c>
      <c r="L21" s="70">
        <f t="shared" si="4"/>
        <v>16</v>
      </c>
      <c r="M21" s="70">
        <f t="shared" si="4"/>
        <v>54</v>
      </c>
      <c r="N21" s="70">
        <f t="shared" si="4"/>
        <v>89</v>
      </c>
      <c r="O21" s="70">
        <f t="shared" si="4"/>
        <v>90</v>
      </c>
      <c r="P21" s="70">
        <f t="shared" si="4"/>
        <v>89</v>
      </c>
      <c r="Q21" s="70">
        <f t="shared" si="4"/>
        <v>81</v>
      </c>
      <c r="R21" s="63">
        <f>+SUM(F21:Q21)</f>
        <v>549</v>
      </c>
    </row>
    <row r="22" spans="2:21" ht="19.5" thickBot="1" x14ac:dyDescent="0.45">
      <c r="B22" s="185"/>
      <c r="C22" s="191" t="s">
        <v>76</v>
      </c>
      <c r="D22" s="192"/>
      <c r="E22" s="213"/>
      <c r="F22" s="66">
        <f>+F8+F10</f>
        <v>9700</v>
      </c>
      <c r="G22" s="67">
        <f t="shared" ref="G22:Q22" si="5">+G8+G10</f>
        <v>7900</v>
      </c>
      <c r="H22" s="67">
        <f t="shared" si="5"/>
        <v>7000</v>
      </c>
      <c r="I22" s="67">
        <f t="shared" si="5"/>
        <v>8300</v>
      </c>
      <c r="J22" s="67">
        <f t="shared" si="5"/>
        <v>7800</v>
      </c>
      <c r="K22" s="67">
        <f t="shared" si="5"/>
        <v>7000</v>
      </c>
      <c r="L22" s="67">
        <f t="shared" si="5"/>
        <v>7200</v>
      </c>
      <c r="M22" s="67">
        <f t="shared" si="5"/>
        <v>12300</v>
      </c>
      <c r="N22" s="67">
        <f t="shared" si="5"/>
        <v>40500</v>
      </c>
      <c r="O22" s="67">
        <f t="shared" si="5"/>
        <v>53600</v>
      </c>
      <c r="P22" s="67">
        <f t="shared" si="5"/>
        <v>45800</v>
      </c>
      <c r="Q22" s="68">
        <f t="shared" si="5"/>
        <v>29900</v>
      </c>
      <c r="R22" s="64">
        <f t="shared" ref="R22" si="6">+SUM(F22:Q22)</f>
        <v>237000</v>
      </c>
    </row>
    <row r="24" spans="2:21" x14ac:dyDescent="0.4"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</row>
    <row r="25" spans="2:21" x14ac:dyDescent="0.4"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</row>
  </sheetData>
  <mergeCells count="26">
    <mergeCell ref="E21:E22"/>
    <mergeCell ref="B21:B22"/>
    <mergeCell ref="C21:D21"/>
    <mergeCell ref="C22:D22"/>
    <mergeCell ref="E9:E10"/>
    <mergeCell ref="E7:E8"/>
    <mergeCell ref="C16:D16"/>
    <mergeCell ref="B5:D6"/>
    <mergeCell ref="B15:B18"/>
    <mergeCell ref="C15:D15"/>
    <mergeCell ref="F5:Q5"/>
    <mergeCell ref="R5:R6"/>
    <mergeCell ref="S5:S6"/>
    <mergeCell ref="B11:B14"/>
    <mergeCell ref="C11:D11"/>
    <mergeCell ref="C12:D12"/>
    <mergeCell ref="B7:B8"/>
    <mergeCell ref="C7:D7"/>
    <mergeCell ref="C8:D8"/>
    <mergeCell ref="S7:S18"/>
    <mergeCell ref="B9:B10"/>
    <mergeCell ref="C9:D9"/>
    <mergeCell ref="C10:D10"/>
    <mergeCell ref="E5:E6"/>
    <mergeCell ref="E15:E18"/>
    <mergeCell ref="E11:E14"/>
  </mergeCells>
  <phoneticPr fontId="3"/>
  <printOptions horizontalCentered="1"/>
  <pageMargins left="0.39370078740157483" right="0.39370078740157483" top="0.78740157480314965" bottom="0.39370078740157483" header="0.31496062992125984" footer="0.31496062992125984"/>
  <pageSetup paperSize="9" scale="77" orientation="landscape" horizontalDpi="300" verticalDpi="30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72"/>
  <sheetViews>
    <sheetView view="pageBreakPreview" topLeftCell="A45" zoomScaleSheetLayoutView="100" workbookViewId="0">
      <selection activeCell="E52" sqref="E52"/>
    </sheetView>
  </sheetViews>
  <sheetFormatPr defaultColWidth="11.5" defaultRowHeight="13.5" x14ac:dyDescent="0.15"/>
  <cols>
    <col min="1" max="1" width="12.875" style="56" customWidth="1"/>
    <col min="2" max="2" width="12.5" style="56" customWidth="1"/>
    <col min="3" max="14" width="8.25" style="56" customWidth="1"/>
    <col min="15" max="15" width="10.875" style="56" customWidth="1"/>
    <col min="16" max="16" width="9.25" style="56" customWidth="1"/>
    <col min="17" max="16384" width="11.5" style="56"/>
  </cols>
  <sheetData>
    <row r="1" spans="1:16" x14ac:dyDescent="0.15">
      <c r="C1" s="56" t="s">
        <v>116</v>
      </c>
    </row>
    <row r="2" spans="1:16" x14ac:dyDescent="0.15">
      <c r="P2" s="62" t="s">
        <v>77</v>
      </c>
    </row>
    <row r="3" spans="1:16" ht="18.75" customHeight="1" x14ac:dyDescent="0.15">
      <c r="A3" s="56" t="s">
        <v>78</v>
      </c>
      <c r="B3" s="57"/>
      <c r="P3" s="62"/>
    </row>
    <row r="4" spans="1:16" ht="18.75" x14ac:dyDescent="0.4">
      <c r="A4" s="219" t="s">
        <v>79</v>
      </c>
      <c r="B4" s="220"/>
      <c r="C4" s="58" t="s">
        <v>50</v>
      </c>
      <c r="D4" s="58" t="s">
        <v>51</v>
      </c>
      <c r="E4" s="58" t="s">
        <v>52</v>
      </c>
      <c r="F4" s="58" t="s">
        <v>53</v>
      </c>
      <c r="G4" s="58" t="s">
        <v>54</v>
      </c>
      <c r="H4" s="58" t="s">
        <v>55</v>
      </c>
      <c r="I4" s="58" t="s">
        <v>56</v>
      </c>
      <c r="J4" s="58" t="s">
        <v>57</v>
      </c>
      <c r="K4" s="58" t="s">
        <v>58</v>
      </c>
      <c r="L4" s="58" t="s">
        <v>59</v>
      </c>
      <c r="M4" s="58" t="s">
        <v>60</v>
      </c>
      <c r="N4" s="58" t="s">
        <v>61</v>
      </c>
      <c r="O4" s="59" t="s">
        <v>62</v>
      </c>
      <c r="P4" s="58" t="s">
        <v>63</v>
      </c>
    </row>
    <row r="5" spans="1:16" ht="15" customHeight="1" x14ac:dyDescent="0.15">
      <c r="A5" s="214" t="s">
        <v>93</v>
      </c>
      <c r="B5" s="78" t="s">
        <v>64</v>
      </c>
      <c r="C5" s="79">
        <v>16202</v>
      </c>
      <c r="D5" s="79">
        <v>7104</v>
      </c>
      <c r="E5" s="79">
        <v>7063</v>
      </c>
      <c r="F5" s="79">
        <v>7534</v>
      </c>
      <c r="G5" s="79">
        <v>7668</v>
      </c>
      <c r="H5" s="79">
        <v>6766</v>
      </c>
      <c r="I5" s="79">
        <v>8328</v>
      </c>
      <c r="J5" s="79">
        <v>21137</v>
      </c>
      <c r="K5" s="79">
        <v>44916</v>
      </c>
      <c r="L5" s="79">
        <v>48842</v>
      </c>
      <c r="M5" s="79">
        <v>43089</v>
      </c>
      <c r="N5" s="79">
        <v>25782</v>
      </c>
      <c r="O5" s="80">
        <f t="shared" ref="O5:O10" si="0">+SUM(C5:N5)</f>
        <v>244431</v>
      </c>
      <c r="P5" s="81">
        <f>AVERAGE(C5:N5)</f>
        <v>20369.25</v>
      </c>
    </row>
    <row r="6" spans="1:16" ht="15" customHeight="1" x14ac:dyDescent="0.15">
      <c r="A6" s="214"/>
      <c r="B6" s="74" t="s">
        <v>67</v>
      </c>
      <c r="C6" s="75">
        <v>67</v>
      </c>
      <c r="D6" s="75">
        <v>16</v>
      </c>
      <c r="E6" s="75">
        <v>15</v>
      </c>
      <c r="F6" s="75">
        <v>16</v>
      </c>
      <c r="G6" s="75">
        <v>19</v>
      </c>
      <c r="H6" s="75">
        <v>17</v>
      </c>
      <c r="I6" s="75">
        <v>24</v>
      </c>
      <c r="J6" s="75">
        <v>60</v>
      </c>
      <c r="K6" s="75">
        <v>80</v>
      </c>
      <c r="L6" s="75">
        <v>83</v>
      </c>
      <c r="M6" s="75">
        <v>85</v>
      </c>
      <c r="N6" s="75">
        <v>64</v>
      </c>
      <c r="O6" s="76">
        <f t="shared" si="0"/>
        <v>546</v>
      </c>
      <c r="P6" s="77">
        <f t="shared" ref="P6:P8" si="1">AVERAGE(C6:N6)</f>
        <v>45.5</v>
      </c>
    </row>
    <row r="7" spans="1:16" ht="15" customHeight="1" x14ac:dyDescent="0.15">
      <c r="A7" s="221" t="s">
        <v>90</v>
      </c>
      <c r="B7" s="82" t="s">
        <v>64</v>
      </c>
      <c r="C7" s="79">
        <v>7051</v>
      </c>
      <c r="D7" s="79">
        <v>7008</v>
      </c>
      <c r="E7" s="79">
        <v>7202</v>
      </c>
      <c r="F7" s="79">
        <v>7884</v>
      </c>
      <c r="G7" s="79">
        <v>8409</v>
      </c>
      <c r="H7" s="79">
        <v>7492</v>
      </c>
      <c r="I7" s="79">
        <v>8111</v>
      </c>
      <c r="J7" s="79">
        <v>10828</v>
      </c>
      <c r="K7" s="79">
        <v>42140</v>
      </c>
      <c r="L7" s="79">
        <v>50088</v>
      </c>
      <c r="M7" s="79">
        <v>42418</v>
      </c>
      <c r="N7" s="79">
        <v>25685</v>
      </c>
      <c r="O7" s="80">
        <f t="shared" si="0"/>
        <v>224316</v>
      </c>
      <c r="P7" s="81">
        <f>AVERAGE(C7:N7)</f>
        <v>18693</v>
      </c>
    </row>
    <row r="8" spans="1:16" ht="15" customHeight="1" x14ac:dyDescent="0.15">
      <c r="A8" s="221"/>
      <c r="B8" s="74" t="s">
        <v>67</v>
      </c>
      <c r="C8" s="75">
        <v>39</v>
      </c>
      <c r="D8" s="75">
        <v>17</v>
      </c>
      <c r="E8" s="75">
        <v>16</v>
      </c>
      <c r="F8" s="75">
        <v>19</v>
      </c>
      <c r="G8" s="75">
        <v>20</v>
      </c>
      <c r="H8" s="75">
        <v>21</v>
      </c>
      <c r="I8" s="75">
        <v>21</v>
      </c>
      <c r="J8" s="75">
        <v>40</v>
      </c>
      <c r="K8" s="75">
        <v>81</v>
      </c>
      <c r="L8" s="75">
        <v>83</v>
      </c>
      <c r="M8" s="75">
        <v>82</v>
      </c>
      <c r="N8" s="75">
        <v>78</v>
      </c>
      <c r="O8" s="76">
        <f t="shared" si="0"/>
        <v>517</v>
      </c>
      <c r="P8" s="77">
        <f t="shared" si="1"/>
        <v>43.083333333333336</v>
      </c>
    </row>
    <row r="9" spans="1:16" ht="15" customHeight="1" x14ac:dyDescent="0.15">
      <c r="A9" s="221" t="s">
        <v>107</v>
      </c>
      <c r="B9" s="78" t="s">
        <v>64</v>
      </c>
      <c r="C9" s="102">
        <v>7704</v>
      </c>
      <c r="D9" s="102">
        <v>6149</v>
      </c>
      <c r="E9" s="102">
        <v>6267</v>
      </c>
      <c r="F9" s="102">
        <v>7491</v>
      </c>
      <c r="G9" s="102">
        <v>7136</v>
      </c>
      <c r="H9" s="102">
        <v>6303</v>
      </c>
      <c r="I9" s="102">
        <v>6397</v>
      </c>
      <c r="J9" s="102">
        <v>10683</v>
      </c>
      <c r="K9" s="102">
        <v>37924</v>
      </c>
      <c r="L9" s="102">
        <v>50541</v>
      </c>
      <c r="M9" s="102">
        <v>43162</v>
      </c>
      <c r="N9" s="102">
        <v>27398</v>
      </c>
      <c r="O9" s="80">
        <f t="shared" si="0"/>
        <v>217155</v>
      </c>
      <c r="P9" s="81">
        <f>AVERAGE(C9:N9)</f>
        <v>18096.25</v>
      </c>
    </row>
    <row r="10" spans="1:16" ht="15" customHeight="1" x14ac:dyDescent="0.15">
      <c r="A10" s="221"/>
      <c r="B10" s="74" t="s">
        <v>67</v>
      </c>
      <c r="C10" s="103">
        <v>38</v>
      </c>
      <c r="D10" s="103">
        <v>15</v>
      </c>
      <c r="E10" s="103">
        <v>13</v>
      </c>
      <c r="F10" s="103">
        <v>17</v>
      </c>
      <c r="G10" s="103">
        <v>17</v>
      </c>
      <c r="H10" s="103">
        <v>12</v>
      </c>
      <c r="I10" s="103">
        <v>14</v>
      </c>
      <c r="J10" s="103">
        <v>50</v>
      </c>
      <c r="K10" s="103">
        <v>84</v>
      </c>
      <c r="L10" s="103">
        <v>84</v>
      </c>
      <c r="M10" s="103">
        <v>84</v>
      </c>
      <c r="N10" s="103">
        <v>76</v>
      </c>
      <c r="O10" s="76">
        <f t="shared" si="0"/>
        <v>504</v>
      </c>
      <c r="P10" s="77">
        <f>AVERAGE(C10:N10)</f>
        <v>42</v>
      </c>
    </row>
    <row r="11" spans="1:16" ht="15" customHeight="1" x14ac:dyDescent="0.15">
      <c r="A11" s="215" t="s">
        <v>108</v>
      </c>
      <c r="B11" s="87" t="s">
        <v>64</v>
      </c>
      <c r="C11" s="88">
        <f>ROUND(AVERAGE(C9,C5,C7),0)</f>
        <v>10319</v>
      </c>
      <c r="D11" s="88">
        <f t="shared" ref="D11:N11" si="2">ROUND(AVERAGE(D9,D5,D7),0)</f>
        <v>6754</v>
      </c>
      <c r="E11" s="88">
        <f t="shared" si="2"/>
        <v>6844</v>
      </c>
      <c r="F11" s="88">
        <f t="shared" si="2"/>
        <v>7636</v>
      </c>
      <c r="G11" s="88">
        <f t="shared" si="2"/>
        <v>7738</v>
      </c>
      <c r="H11" s="88">
        <f t="shared" si="2"/>
        <v>6854</v>
      </c>
      <c r="I11" s="88">
        <f t="shared" si="2"/>
        <v>7612</v>
      </c>
      <c r="J11" s="88">
        <f t="shared" si="2"/>
        <v>14216</v>
      </c>
      <c r="K11" s="88">
        <f t="shared" si="2"/>
        <v>41660</v>
      </c>
      <c r="L11" s="88">
        <f t="shared" si="2"/>
        <v>49824</v>
      </c>
      <c r="M11" s="88">
        <f t="shared" si="2"/>
        <v>42890</v>
      </c>
      <c r="N11" s="88">
        <f t="shared" si="2"/>
        <v>26288</v>
      </c>
      <c r="O11" s="89">
        <f>SUM(C11:N11)</f>
        <v>228635</v>
      </c>
      <c r="P11" s="88">
        <f>ROUND(AVERAGE(C11:N11),0)</f>
        <v>19053</v>
      </c>
    </row>
    <row r="12" spans="1:16" ht="15" customHeight="1" x14ac:dyDescent="0.15">
      <c r="A12" s="215"/>
      <c r="B12" s="83" t="s">
        <v>67</v>
      </c>
      <c r="C12" s="84">
        <f>ROUND(AVERAGE(C10,C6,C8),0)</f>
        <v>48</v>
      </c>
      <c r="D12" s="84">
        <f t="shared" ref="D12:N12" si="3">ROUND(AVERAGE(D10,D6,D8),0)</f>
        <v>16</v>
      </c>
      <c r="E12" s="84">
        <f t="shared" si="3"/>
        <v>15</v>
      </c>
      <c r="F12" s="84">
        <f t="shared" si="3"/>
        <v>17</v>
      </c>
      <c r="G12" s="84">
        <f t="shared" si="3"/>
        <v>19</v>
      </c>
      <c r="H12" s="84">
        <f t="shared" si="3"/>
        <v>17</v>
      </c>
      <c r="I12" s="84">
        <f t="shared" si="3"/>
        <v>20</v>
      </c>
      <c r="J12" s="84">
        <f t="shared" si="3"/>
        <v>50</v>
      </c>
      <c r="K12" s="84">
        <f t="shared" si="3"/>
        <v>82</v>
      </c>
      <c r="L12" s="84">
        <f t="shared" si="3"/>
        <v>83</v>
      </c>
      <c r="M12" s="95">
        <f t="shared" si="3"/>
        <v>84</v>
      </c>
      <c r="N12" s="84">
        <f t="shared" si="3"/>
        <v>73</v>
      </c>
      <c r="O12" s="85">
        <f>+SUM(C12:N12)</f>
        <v>524</v>
      </c>
      <c r="P12" s="86">
        <f>ROUND(AVERAGE(C12:N12),0)</f>
        <v>44</v>
      </c>
    </row>
    <row r="13" spans="1:16" ht="18.75" customHeight="1" x14ac:dyDescent="0.15">
      <c r="B13" s="57" t="s">
        <v>109</v>
      </c>
      <c r="K13" s="56">
        <f>229000/85/24/365</f>
        <v>0.30754767660488852</v>
      </c>
      <c r="L13" s="60">
        <f>+K13</f>
        <v>0.30754767660488852</v>
      </c>
    </row>
    <row r="15" spans="1:16" ht="18.75" customHeight="1" x14ac:dyDescent="0.15">
      <c r="A15" s="56" t="s">
        <v>80</v>
      </c>
    </row>
    <row r="16" spans="1:16" ht="18.75" x14ac:dyDescent="0.4">
      <c r="A16" s="219" t="s">
        <v>79</v>
      </c>
      <c r="B16" s="220"/>
      <c r="C16" s="58" t="s">
        <v>50</v>
      </c>
      <c r="D16" s="58" t="s">
        <v>51</v>
      </c>
      <c r="E16" s="58" t="s">
        <v>52</v>
      </c>
      <c r="F16" s="58" t="s">
        <v>53</v>
      </c>
      <c r="G16" s="58" t="s">
        <v>54</v>
      </c>
      <c r="H16" s="58" t="s">
        <v>55</v>
      </c>
      <c r="I16" s="58" t="s">
        <v>56</v>
      </c>
      <c r="J16" s="58" t="s">
        <v>57</v>
      </c>
      <c r="K16" s="58" t="s">
        <v>58</v>
      </c>
      <c r="L16" s="58" t="s">
        <v>59</v>
      </c>
      <c r="M16" s="58" t="s">
        <v>60</v>
      </c>
      <c r="N16" s="58" t="s">
        <v>61</v>
      </c>
      <c r="O16" s="59" t="s">
        <v>62</v>
      </c>
      <c r="P16" s="58" t="str">
        <f>+P4</f>
        <v>平均</v>
      </c>
    </row>
    <row r="17" spans="1:16" ht="14.25" customHeight="1" x14ac:dyDescent="0.15">
      <c r="A17" s="214" t="s">
        <v>94</v>
      </c>
      <c r="B17" s="78" t="s">
        <v>64</v>
      </c>
      <c r="C17" s="79">
        <v>1925</v>
      </c>
      <c r="D17" s="79">
        <v>1231</v>
      </c>
      <c r="E17" s="79">
        <v>485</v>
      </c>
      <c r="F17" s="79">
        <v>485</v>
      </c>
      <c r="G17" s="79">
        <v>571</v>
      </c>
      <c r="H17" s="79">
        <v>475</v>
      </c>
      <c r="I17" s="79">
        <v>530</v>
      </c>
      <c r="J17" s="79">
        <v>1404</v>
      </c>
      <c r="K17" s="79">
        <v>2465</v>
      </c>
      <c r="L17" s="79">
        <v>3046</v>
      </c>
      <c r="M17" s="79">
        <v>2870</v>
      </c>
      <c r="N17" s="79">
        <v>2464</v>
      </c>
      <c r="O17" s="80">
        <f t="shared" ref="O17:O22" si="4">+SUM(C17:N17)</f>
        <v>17951</v>
      </c>
      <c r="P17" s="81">
        <f t="shared" ref="P17:P20" si="5">AVERAGE(C17:N17)</f>
        <v>1495.9166666666667</v>
      </c>
    </row>
    <row r="18" spans="1:16" ht="14.25" customHeight="1" x14ac:dyDescent="0.15">
      <c r="A18" s="214"/>
      <c r="B18" s="74" t="s">
        <v>67</v>
      </c>
      <c r="C18" s="75">
        <v>4</v>
      </c>
      <c r="D18" s="75">
        <v>4</v>
      </c>
      <c r="E18" s="75">
        <v>4</v>
      </c>
      <c r="F18" s="75">
        <v>3</v>
      </c>
      <c r="G18" s="75">
        <v>2</v>
      </c>
      <c r="H18" s="75">
        <v>1</v>
      </c>
      <c r="I18" s="75">
        <v>2</v>
      </c>
      <c r="J18" s="75">
        <v>6</v>
      </c>
      <c r="K18" s="75">
        <v>5</v>
      </c>
      <c r="L18" s="75">
        <v>6</v>
      </c>
      <c r="M18" s="75">
        <v>6</v>
      </c>
      <c r="N18" s="75">
        <v>6</v>
      </c>
      <c r="O18" s="76">
        <f t="shared" si="4"/>
        <v>49</v>
      </c>
      <c r="P18" s="77">
        <f t="shared" si="5"/>
        <v>4.083333333333333</v>
      </c>
    </row>
    <row r="19" spans="1:16" ht="14.25" customHeight="1" x14ac:dyDescent="0.15">
      <c r="A19" s="214" t="s">
        <v>89</v>
      </c>
      <c r="B19" s="82" t="s">
        <v>64</v>
      </c>
      <c r="C19" s="79">
        <v>2464</v>
      </c>
      <c r="D19" s="79">
        <v>1605</v>
      </c>
      <c r="E19" s="79">
        <v>983</v>
      </c>
      <c r="F19" s="79">
        <v>712</v>
      </c>
      <c r="G19" s="79">
        <v>713</v>
      </c>
      <c r="H19" s="79">
        <v>713</v>
      </c>
      <c r="I19" s="79">
        <v>884</v>
      </c>
      <c r="J19" s="79">
        <v>1882</v>
      </c>
      <c r="K19" s="79">
        <v>2765</v>
      </c>
      <c r="L19" s="79">
        <v>3215</v>
      </c>
      <c r="M19" s="79">
        <v>2772</v>
      </c>
      <c r="N19" s="79">
        <v>2375</v>
      </c>
      <c r="O19" s="80">
        <f t="shared" si="4"/>
        <v>21083</v>
      </c>
      <c r="P19" s="81">
        <f t="shared" si="5"/>
        <v>1756.9166666666667</v>
      </c>
    </row>
    <row r="20" spans="1:16" ht="14.25" customHeight="1" x14ac:dyDescent="0.15">
      <c r="A20" s="214"/>
      <c r="B20" s="74" t="s">
        <v>67</v>
      </c>
      <c r="C20" s="75">
        <v>4</v>
      </c>
      <c r="D20" s="75">
        <v>4</v>
      </c>
      <c r="E20" s="75">
        <v>3</v>
      </c>
      <c r="F20" s="75">
        <v>3</v>
      </c>
      <c r="G20" s="75">
        <v>2</v>
      </c>
      <c r="H20" s="75">
        <v>2</v>
      </c>
      <c r="I20" s="75">
        <v>3</v>
      </c>
      <c r="J20" s="75">
        <v>5</v>
      </c>
      <c r="K20" s="75">
        <v>5</v>
      </c>
      <c r="L20" s="75">
        <v>6</v>
      </c>
      <c r="M20" s="75">
        <v>6</v>
      </c>
      <c r="N20" s="75">
        <v>5</v>
      </c>
      <c r="O20" s="76">
        <f t="shared" si="4"/>
        <v>48</v>
      </c>
      <c r="P20" s="77">
        <f t="shared" si="5"/>
        <v>4</v>
      </c>
    </row>
    <row r="21" spans="1:16" ht="14.25" customHeight="1" x14ac:dyDescent="0.15">
      <c r="A21" s="214" t="s">
        <v>110</v>
      </c>
      <c r="B21" s="78" t="s">
        <v>64</v>
      </c>
      <c r="C21" s="102">
        <v>2029</v>
      </c>
      <c r="D21" s="102">
        <v>1703</v>
      </c>
      <c r="E21" s="102">
        <v>705</v>
      </c>
      <c r="F21" s="102">
        <v>735</v>
      </c>
      <c r="G21" s="102">
        <v>728</v>
      </c>
      <c r="H21" s="102">
        <v>683</v>
      </c>
      <c r="I21" s="102">
        <v>791</v>
      </c>
      <c r="J21" s="102">
        <v>1613</v>
      </c>
      <c r="K21" s="102">
        <v>2636</v>
      </c>
      <c r="L21" s="102">
        <v>3084</v>
      </c>
      <c r="M21" s="102">
        <v>2592</v>
      </c>
      <c r="N21" s="102">
        <v>2517</v>
      </c>
      <c r="O21" s="80">
        <f t="shared" si="4"/>
        <v>19816</v>
      </c>
      <c r="P21" s="81">
        <f>AVERAGE(C21:N21)</f>
        <v>1651.3333333333333</v>
      </c>
    </row>
    <row r="22" spans="1:16" ht="14.25" customHeight="1" x14ac:dyDescent="0.15">
      <c r="A22" s="214"/>
      <c r="B22" s="74" t="s">
        <v>67</v>
      </c>
      <c r="C22" s="103">
        <v>4</v>
      </c>
      <c r="D22" s="103">
        <v>4</v>
      </c>
      <c r="E22" s="103">
        <v>2</v>
      </c>
      <c r="F22" s="103">
        <v>2</v>
      </c>
      <c r="G22" s="103">
        <v>4</v>
      </c>
      <c r="H22" s="103">
        <v>2</v>
      </c>
      <c r="I22" s="103">
        <v>2</v>
      </c>
      <c r="J22" s="103">
        <v>4</v>
      </c>
      <c r="K22" s="103">
        <v>5</v>
      </c>
      <c r="L22" s="103">
        <v>6</v>
      </c>
      <c r="M22" s="103">
        <v>5</v>
      </c>
      <c r="N22" s="103">
        <v>5</v>
      </c>
      <c r="O22" s="76">
        <f t="shared" si="4"/>
        <v>45</v>
      </c>
      <c r="P22" s="77">
        <f>AVERAGE(C22:N22)</f>
        <v>3.75</v>
      </c>
    </row>
    <row r="23" spans="1:16" ht="14.25" customHeight="1" x14ac:dyDescent="0.15">
      <c r="A23" s="215" t="s">
        <v>81</v>
      </c>
      <c r="B23" s="87" t="s">
        <v>64</v>
      </c>
      <c r="C23" s="88">
        <f>ROUND(AVERAGE(C21,C17,C19),0)</f>
        <v>2139</v>
      </c>
      <c r="D23" s="88">
        <f t="shared" ref="D23:N23" si="6">ROUND(AVERAGE(D21,D17,D19),0)</f>
        <v>1513</v>
      </c>
      <c r="E23" s="88">
        <f t="shared" si="6"/>
        <v>724</v>
      </c>
      <c r="F23" s="88">
        <f t="shared" si="6"/>
        <v>644</v>
      </c>
      <c r="G23" s="88">
        <f t="shared" si="6"/>
        <v>671</v>
      </c>
      <c r="H23" s="88">
        <f t="shared" si="6"/>
        <v>624</v>
      </c>
      <c r="I23" s="88">
        <f t="shared" si="6"/>
        <v>735</v>
      </c>
      <c r="J23" s="88">
        <f t="shared" si="6"/>
        <v>1633</v>
      </c>
      <c r="K23" s="88">
        <f t="shared" si="6"/>
        <v>2622</v>
      </c>
      <c r="L23" s="88">
        <f t="shared" si="6"/>
        <v>3115</v>
      </c>
      <c r="M23" s="88">
        <f t="shared" si="6"/>
        <v>2745</v>
      </c>
      <c r="N23" s="88">
        <f t="shared" si="6"/>
        <v>2452</v>
      </c>
      <c r="O23" s="89">
        <f>SUM(C23:N23)</f>
        <v>19617</v>
      </c>
      <c r="P23" s="88">
        <f>ROUND(AVERAGE(C23:N23),0)</f>
        <v>1635</v>
      </c>
    </row>
    <row r="24" spans="1:16" ht="14.25" customHeight="1" x14ac:dyDescent="0.15">
      <c r="A24" s="215"/>
      <c r="B24" s="83" t="s">
        <v>67</v>
      </c>
      <c r="C24" s="84">
        <f>ROUND(AVERAGE(C22,C18,C20),0)</f>
        <v>4</v>
      </c>
      <c r="D24" s="84">
        <f t="shared" ref="D24:N24" si="7">ROUND(AVERAGE(D22,D18,D20),0)</f>
        <v>4</v>
      </c>
      <c r="E24" s="84">
        <f t="shared" si="7"/>
        <v>3</v>
      </c>
      <c r="F24" s="84">
        <f t="shared" si="7"/>
        <v>3</v>
      </c>
      <c r="G24" s="84">
        <f t="shared" si="7"/>
        <v>3</v>
      </c>
      <c r="H24" s="84">
        <f t="shared" si="7"/>
        <v>2</v>
      </c>
      <c r="I24" s="84">
        <f t="shared" si="7"/>
        <v>2</v>
      </c>
      <c r="J24" s="84">
        <f t="shared" si="7"/>
        <v>5</v>
      </c>
      <c r="K24" s="84">
        <f t="shared" si="7"/>
        <v>5</v>
      </c>
      <c r="L24" s="95">
        <f t="shared" si="7"/>
        <v>6</v>
      </c>
      <c r="M24" s="95">
        <f t="shared" si="7"/>
        <v>6</v>
      </c>
      <c r="N24" s="84">
        <f t="shared" si="7"/>
        <v>5</v>
      </c>
      <c r="O24" s="85">
        <f>+SUM(C24:N24)</f>
        <v>48</v>
      </c>
      <c r="P24" s="104">
        <f>ROUND(AVERAGE(C24:N24),0)</f>
        <v>4</v>
      </c>
    </row>
    <row r="25" spans="1:16" ht="18.75" customHeight="1" x14ac:dyDescent="0.15">
      <c r="B25" s="57" t="s">
        <v>111</v>
      </c>
      <c r="K25" s="56">
        <f>20000/6/24/365</f>
        <v>0.38051750380517502</v>
      </c>
      <c r="L25" s="60">
        <f>+K25</f>
        <v>0.38051750380517502</v>
      </c>
    </row>
    <row r="26" spans="1:16" ht="13.5" customHeight="1" x14ac:dyDescent="0.15"/>
    <row r="27" spans="1:16" ht="14.25" customHeight="1" x14ac:dyDescent="0.15">
      <c r="C27" s="56" t="s">
        <v>116</v>
      </c>
    </row>
    <row r="28" spans="1:16" x14ac:dyDescent="0.15">
      <c r="P28" s="62" t="s">
        <v>82</v>
      </c>
    </row>
    <row r="29" spans="1:16" x14ac:dyDescent="0.15">
      <c r="A29" s="56" t="s">
        <v>83</v>
      </c>
      <c r="B29" s="57"/>
      <c r="P29" s="62"/>
    </row>
    <row r="30" spans="1:16" ht="18.75" x14ac:dyDescent="0.4">
      <c r="A30" s="219" t="s">
        <v>84</v>
      </c>
      <c r="B30" s="220"/>
      <c r="C30" s="58" t="s">
        <v>50</v>
      </c>
      <c r="D30" s="58" t="s">
        <v>51</v>
      </c>
      <c r="E30" s="58" t="s">
        <v>52</v>
      </c>
      <c r="F30" s="58" t="s">
        <v>53</v>
      </c>
      <c r="G30" s="58" t="s">
        <v>54</v>
      </c>
      <c r="H30" s="58" t="s">
        <v>55</v>
      </c>
      <c r="I30" s="58" t="s">
        <v>56</v>
      </c>
      <c r="J30" s="58" t="s">
        <v>57</v>
      </c>
      <c r="K30" s="58" t="s">
        <v>58</v>
      </c>
      <c r="L30" s="58" t="s">
        <v>59</v>
      </c>
      <c r="M30" s="58" t="s">
        <v>60</v>
      </c>
      <c r="N30" s="58" t="s">
        <v>61</v>
      </c>
      <c r="O30" s="59" t="s">
        <v>62</v>
      </c>
      <c r="P30" s="58" t="s">
        <v>63</v>
      </c>
    </row>
    <row r="31" spans="1:16" ht="13.5" customHeight="1" x14ac:dyDescent="0.15">
      <c r="A31" s="216" t="s">
        <v>96</v>
      </c>
      <c r="B31" s="78" t="s">
        <v>64</v>
      </c>
      <c r="C31" s="81">
        <f>+C32+C33</f>
        <v>11404</v>
      </c>
      <c r="D31" s="81">
        <f>+D32+D33</f>
        <v>7044</v>
      </c>
      <c r="E31" s="81">
        <f>+E32+E33</f>
        <v>5050</v>
      </c>
      <c r="F31" s="81">
        <f t="shared" ref="F31:N31" si="8">+F32+F33</f>
        <v>4901</v>
      </c>
      <c r="G31" s="81">
        <f t="shared" si="8"/>
        <v>5278</v>
      </c>
      <c r="H31" s="81">
        <f t="shared" si="8"/>
        <v>5628</v>
      </c>
      <c r="I31" s="81">
        <f t="shared" si="8"/>
        <v>5335</v>
      </c>
      <c r="J31" s="81">
        <f t="shared" si="8"/>
        <v>5774</v>
      </c>
      <c r="K31" s="81">
        <f t="shared" si="8"/>
        <v>8162</v>
      </c>
      <c r="L31" s="81">
        <f t="shared" si="8"/>
        <v>12180</v>
      </c>
      <c r="M31" s="81">
        <f t="shared" si="8"/>
        <v>13503</v>
      </c>
      <c r="N31" s="81">
        <f t="shared" si="8"/>
        <v>12174</v>
      </c>
      <c r="O31" s="80">
        <f t="shared" ref="O31:O42" si="9">+SUM(C31:N31)</f>
        <v>96433</v>
      </c>
      <c r="P31" s="81">
        <f t="shared" ref="P31:P46" si="10">AVERAGE(C31:N31)</f>
        <v>8036.083333333333</v>
      </c>
    </row>
    <row r="32" spans="1:16" x14ac:dyDescent="0.15">
      <c r="A32" s="217"/>
      <c r="B32" s="90" t="s">
        <v>65</v>
      </c>
      <c r="C32" s="91">
        <v>4886</v>
      </c>
      <c r="D32" s="92">
        <v>3017</v>
      </c>
      <c r="E32" s="92">
        <v>1944</v>
      </c>
      <c r="F32" s="92">
        <v>2189</v>
      </c>
      <c r="G32" s="93">
        <v>2376</v>
      </c>
      <c r="H32" s="92">
        <v>2566</v>
      </c>
      <c r="I32" s="92">
        <v>2208</v>
      </c>
      <c r="J32" s="92">
        <v>2539</v>
      </c>
      <c r="K32" s="92">
        <v>3696</v>
      </c>
      <c r="L32" s="92">
        <v>5196</v>
      </c>
      <c r="M32" s="92">
        <v>5345</v>
      </c>
      <c r="N32" s="92">
        <v>5213</v>
      </c>
      <c r="O32" s="94">
        <f t="shared" si="9"/>
        <v>41175</v>
      </c>
      <c r="P32" s="92">
        <f t="shared" si="10"/>
        <v>3431.25</v>
      </c>
    </row>
    <row r="33" spans="1:16" ht="13.5" customHeight="1" x14ac:dyDescent="0.15">
      <c r="A33" s="217"/>
      <c r="B33" s="90" t="s">
        <v>66</v>
      </c>
      <c r="C33" s="91">
        <v>6518</v>
      </c>
      <c r="D33" s="92">
        <v>4027</v>
      </c>
      <c r="E33" s="92">
        <v>3106</v>
      </c>
      <c r="F33" s="92">
        <v>2712</v>
      </c>
      <c r="G33" s="92">
        <v>2902</v>
      </c>
      <c r="H33" s="92">
        <v>3062</v>
      </c>
      <c r="I33" s="92">
        <v>3127</v>
      </c>
      <c r="J33" s="92">
        <v>3235</v>
      </c>
      <c r="K33" s="92">
        <v>4466</v>
      </c>
      <c r="L33" s="92">
        <v>6984</v>
      </c>
      <c r="M33" s="92">
        <v>8158</v>
      </c>
      <c r="N33" s="92">
        <v>6961</v>
      </c>
      <c r="O33" s="94">
        <f t="shared" si="9"/>
        <v>55258</v>
      </c>
      <c r="P33" s="92">
        <f t="shared" si="10"/>
        <v>4604.833333333333</v>
      </c>
    </row>
    <row r="34" spans="1:16" ht="13.5" customHeight="1" x14ac:dyDescent="0.15">
      <c r="A34" s="218"/>
      <c r="B34" s="74" t="s">
        <v>67</v>
      </c>
      <c r="C34" s="75">
        <v>24</v>
      </c>
      <c r="D34" s="77">
        <v>21</v>
      </c>
      <c r="E34" s="77">
        <v>11</v>
      </c>
      <c r="F34" s="77">
        <v>12</v>
      </c>
      <c r="G34" s="77">
        <v>11</v>
      </c>
      <c r="H34" s="77">
        <v>13</v>
      </c>
      <c r="I34" s="77">
        <v>12</v>
      </c>
      <c r="J34" s="77">
        <v>12</v>
      </c>
      <c r="K34" s="77">
        <v>19</v>
      </c>
      <c r="L34" s="77">
        <v>24</v>
      </c>
      <c r="M34" s="77">
        <v>25</v>
      </c>
      <c r="N34" s="77">
        <v>24</v>
      </c>
      <c r="O34" s="76">
        <f t="shared" si="9"/>
        <v>208</v>
      </c>
      <c r="P34" s="77">
        <f t="shared" si="10"/>
        <v>17.333333333333332</v>
      </c>
    </row>
    <row r="35" spans="1:16" ht="13.5" customHeight="1" x14ac:dyDescent="0.15">
      <c r="A35" s="216" t="s">
        <v>97</v>
      </c>
      <c r="B35" s="82" t="s">
        <v>64</v>
      </c>
      <c r="C35" s="81">
        <f>+C36+C37</f>
        <v>11156</v>
      </c>
      <c r="D35" s="81">
        <f>+D36+D37</f>
        <v>5846</v>
      </c>
      <c r="E35" s="81">
        <f>+E36+E37</f>
        <v>5151</v>
      </c>
      <c r="F35" s="81">
        <f t="shared" ref="F35:N35" si="11">+F36+F37</f>
        <v>4920</v>
      </c>
      <c r="G35" s="81">
        <f t="shared" si="11"/>
        <v>5154</v>
      </c>
      <c r="H35" s="81">
        <f t="shared" si="11"/>
        <v>5549</v>
      </c>
      <c r="I35" s="81">
        <f t="shared" si="11"/>
        <v>5397</v>
      </c>
      <c r="J35" s="81">
        <f t="shared" si="11"/>
        <v>5701</v>
      </c>
      <c r="K35" s="81">
        <f t="shared" si="11"/>
        <v>7887</v>
      </c>
      <c r="L35" s="81">
        <f t="shared" si="11"/>
        <v>12214</v>
      </c>
      <c r="M35" s="81">
        <f t="shared" si="11"/>
        <v>13705</v>
      </c>
      <c r="N35" s="81">
        <f t="shared" si="11"/>
        <v>11961</v>
      </c>
      <c r="O35" s="80">
        <f t="shared" si="9"/>
        <v>94641</v>
      </c>
      <c r="P35" s="81">
        <f t="shared" si="10"/>
        <v>7886.75</v>
      </c>
    </row>
    <row r="36" spans="1:16" ht="13.5" customHeight="1" x14ac:dyDescent="0.15">
      <c r="A36" s="217"/>
      <c r="B36" s="90" t="s">
        <v>65</v>
      </c>
      <c r="C36" s="91">
        <v>4854</v>
      </c>
      <c r="D36" s="92">
        <v>2525</v>
      </c>
      <c r="E36" s="92">
        <v>1931</v>
      </c>
      <c r="F36" s="92">
        <v>2303</v>
      </c>
      <c r="G36" s="93">
        <v>2229</v>
      </c>
      <c r="H36" s="92">
        <v>2452</v>
      </c>
      <c r="I36" s="92">
        <v>2314</v>
      </c>
      <c r="J36" s="92">
        <v>2686</v>
      </c>
      <c r="K36" s="92">
        <v>3370</v>
      </c>
      <c r="L36" s="92">
        <v>5378</v>
      </c>
      <c r="M36" s="92">
        <v>5624</v>
      </c>
      <c r="N36" s="92">
        <v>5216</v>
      </c>
      <c r="O36" s="94">
        <f t="shared" si="9"/>
        <v>40882</v>
      </c>
      <c r="P36" s="92">
        <f t="shared" si="10"/>
        <v>3406.8333333333335</v>
      </c>
    </row>
    <row r="37" spans="1:16" ht="13.5" customHeight="1" x14ac:dyDescent="0.15">
      <c r="A37" s="217"/>
      <c r="B37" s="90" t="s">
        <v>66</v>
      </c>
      <c r="C37" s="91">
        <v>6302</v>
      </c>
      <c r="D37" s="92">
        <v>3321</v>
      </c>
      <c r="E37" s="92">
        <v>3220</v>
      </c>
      <c r="F37" s="92">
        <v>2617</v>
      </c>
      <c r="G37" s="92">
        <v>2925</v>
      </c>
      <c r="H37" s="92">
        <v>3097</v>
      </c>
      <c r="I37" s="92">
        <v>3083</v>
      </c>
      <c r="J37" s="92">
        <v>3015</v>
      </c>
      <c r="K37" s="92">
        <v>4517</v>
      </c>
      <c r="L37" s="92">
        <v>6836</v>
      </c>
      <c r="M37" s="92">
        <v>8081</v>
      </c>
      <c r="N37" s="92">
        <v>6745</v>
      </c>
      <c r="O37" s="94">
        <f t="shared" si="9"/>
        <v>53759</v>
      </c>
      <c r="P37" s="92">
        <f t="shared" si="10"/>
        <v>4479.916666666667</v>
      </c>
    </row>
    <row r="38" spans="1:16" ht="14.25" customHeight="1" x14ac:dyDescent="0.15">
      <c r="A38" s="218"/>
      <c r="B38" s="74" t="s">
        <v>67</v>
      </c>
      <c r="C38" s="75">
        <v>23</v>
      </c>
      <c r="D38" s="77">
        <v>17</v>
      </c>
      <c r="E38" s="77">
        <v>12</v>
      </c>
      <c r="F38" s="77">
        <v>12</v>
      </c>
      <c r="G38" s="77">
        <v>12</v>
      </c>
      <c r="H38" s="77">
        <v>12</v>
      </c>
      <c r="I38" s="77">
        <v>12</v>
      </c>
      <c r="J38" s="77">
        <v>12</v>
      </c>
      <c r="K38" s="77">
        <v>18</v>
      </c>
      <c r="L38" s="77">
        <v>24</v>
      </c>
      <c r="M38" s="77">
        <v>24</v>
      </c>
      <c r="N38" s="77">
        <v>24</v>
      </c>
      <c r="O38" s="76">
        <f t="shared" si="9"/>
        <v>202</v>
      </c>
      <c r="P38" s="77">
        <f t="shared" si="10"/>
        <v>16.833333333333332</v>
      </c>
    </row>
    <row r="39" spans="1:16" ht="13.5" customHeight="1" x14ac:dyDescent="0.15">
      <c r="A39" s="216" t="s">
        <v>112</v>
      </c>
      <c r="B39" s="82" t="s">
        <v>64</v>
      </c>
      <c r="C39" s="81">
        <f>+C40+C41</f>
        <v>10995</v>
      </c>
      <c r="D39" s="81">
        <f>+D40+D41</f>
        <v>5386</v>
      </c>
      <c r="E39" s="81">
        <f>+E40+E41</f>
        <v>5062</v>
      </c>
      <c r="F39" s="81">
        <f t="shared" ref="F39:N39" si="12">+F40+F41</f>
        <v>4872</v>
      </c>
      <c r="G39" s="81">
        <f t="shared" si="12"/>
        <v>5309</v>
      </c>
      <c r="H39" s="81">
        <f t="shared" si="12"/>
        <v>5440</v>
      </c>
      <c r="I39" s="81">
        <f t="shared" si="12"/>
        <v>5273</v>
      </c>
      <c r="J39" s="81">
        <f t="shared" si="12"/>
        <v>6044</v>
      </c>
      <c r="K39" s="81">
        <f t="shared" si="12"/>
        <v>8103</v>
      </c>
      <c r="L39" s="81">
        <f t="shared" si="12"/>
        <v>12210</v>
      </c>
      <c r="M39" s="81">
        <f t="shared" si="12"/>
        <v>13710</v>
      </c>
      <c r="N39" s="81">
        <f t="shared" si="12"/>
        <v>12209</v>
      </c>
      <c r="O39" s="80">
        <f t="shared" si="9"/>
        <v>94613</v>
      </c>
      <c r="P39" s="81">
        <f t="shared" si="10"/>
        <v>7884.416666666667</v>
      </c>
    </row>
    <row r="40" spans="1:16" x14ac:dyDescent="0.15">
      <c r="A40" s="217"/>
      <c r="B40" s="90" t="s">
        <v>65</v>
      </c>
      <c r="C40" s="91">
        <v>4913</v>
      </c>
      <c r="D40" s="92">
        <v>2365</v>
      </c>
      <c r="E40" s="92">
        <v>1948</v>
      </c>
      <c r="F40" s="92">
        <v>2257</v>
      </c>
      <c r="G40" s="93">
        <v>2358</v>
      </c>
      <c r="H40" s="92">
        <v>2378</v>
      </c>
      <c r="I40" s="92">
        <v>2270</v>
      </c>
      <c r="J40" s="92">
        <v>2824</v>
      </c>
      <c r="K40" s="92">
        <v>3575</v>
      </c>
      <c r="L40" s="92">
        <v>5371</v>
      </c>
      <c r="M40" s="92">
        <v>5664</v>
      </c>
      <c r="N40" s="92">
        <v>5331</v>
      </c>
      <c r="O40" s="94">
        <f t="shared" si="9"/>
        <v>41254</v>
      </c>
      <c r="P40" s="92">
        <f t="shared" si="10"/>
        <v>3437.8333333333335</v>
      </c>
    </row>
    <row r="41" spans="1:16" x14ac:dyDescent="0.15">
      <c r="A41" s="217"/>
      <c r="B41" s="90" t="s">
        <v>66</v>
      </c>
      <c r="C41" s="91">
        <v>6082</v>
      </c>
      <c r="D41" s="92">
        <v>3021</v>
      </c>
      <c r="E41" s="92">
        <v>3114</v>
      </c>
      <c r="F41" s="92">
        <v>2615</v>
      </c>
      <c r="G41" s="92">
        <v>2951</v>
      </c>
      <c r="H41" s="92">
        <v>3062</v>
      </c>
      <c r="I41" s="92">
        <v>3003</v>
      </c>
      <c r="J41" s="92">
        <v>3220</v>
      </c>
      <c r="K41" s="92">
        <v>4528</v>
      </c>
      <c r="L41" s="92">
        <v>6839</v>
      </c>
      <c r="M41" s="92">
        <v>8046</v>
      </c>
      <c r="N41" s="92">
        <v>6878</v>
      </c>
      <c r="O41" s="94">
        <f t="shared" si="9"/>
        <v>53359</v>
      </c>
      <c r="P41" s="92">
        <f t="shared" si="10"/>
        <v>4446.583333333333</v>
      </c>
    </row>
    <row r="42" spans="1:16" x14ac:dyDescent="0.15">
      <c r="A42" s="218"/>
      <c r="B42" s="74" t="s">
        <v>67</v>
      </c>
      <c r="C42" s="75">
        <v>23</v>
      </c>
      <c r="D42" s="77">
        <v>15</v>
      </c>
      <c r="E42" s="77">
        <v>12</v>
      </c>
      <c r="F42" s="77">
        <v>12</v>
      </c>
      <c r="G42" s="77">
        <v>11</v>
      </c>
      <c r="H42" s="77">
        <v>12</v>
      </c>
      <c r="I42" s="77">
        <v>12</v>
      </c>
      <c r="J42" s="77">
        <v>13</v>
      </c>
      <c r="K42" s="77">
        <v>18</v>
      </c>
      <c r="L42" s="77">
        <v>24</v>
      </c>
      <c r="M42" s="77">
        <v>25</v>
      </c>
      <c r="N42" s="77">
        <v>24</v>
      </c>
      <c r="O42" s="76">
        <f t="shared" si="9"/>
        <v>201</v>
      </c>
      <c r="P42" s="77">
        <f t="shared" si="10"/>
        <v>16.75</v>
      </c>
    </row>
    <row r="43" spans="1:16" x14ac:dyDescent="0.15">
      <c r="A43" s="215" t="s">
        <v>68</v>
      </c>
      <c r="B43" s="87" t="s">
        <v>64</v>
      </c>
      <c r="C43" s="88">
        <f t="shared" ref="C43:D46" si="13">AVERAGE(C31,C35,C39)</f>
        <v>11185</v>
      </c>
      <c r="D43" s="88">
        <f t="shared" si="13"/>
        <v>6092</v>
      </c>
      <c r="E43" s="88">
        <f t="shared" ref="E43:E46" si="14">AVERAGE(E31,E35,E39)</f>
        <v>5087.666666666667</v>
      </c>
      <c r="F43" s="88">
        <f t="shared" ref="F43:N43" si="15">AVERAGE(F31,F35,F39)</f>
        <v>4897.666666666667</v>
      </c>
      <c r="G43" s="88">
        <f t="shared" si="15"/>
        <v>5247</v>
      </c>
      <c r="H43" s="88">
        <f t="shared" si="15"/>
        <v>5539</v>
      </c>
      <c r="I43" s="88">
        <f t="shared" si="15"/>
        <v>5335</v>
      </c>
      <c r="J43" s="88">
        <f t="shared" si="15"/>
        <v>5839.666666666667</v>
      </c>
      <c r="K43" s="88">
        <f t="shared" si="15"/>
        <v>8050.666666666667</v>
      </c>
      <c r="L43" s="88">
        <f t="shared" si="15"/>
        <v>12201.333333333334</v>
      </c>
      <c r="M43" s="88">
        <f t="shared" si="15"/>
        <v>13639.333333333334</v>
      </c>
      <c r="N43" s="88">
        <f t="shared" si="15"/>
        <v>12114.666666666666</v>
      </c>
      <c r="O43" s="105">
        <f>SUM(C43:N43)</f>
        <v>95229</v>
      </c>
      <c r="P43" s="88">
        <f>AVERAGE(C43:N43)</f>
        <v>7935.75</v>
      </c>
    </row>
    <row r="44" spans="1:16" x14ac:dyDescent="0.15">
      <c r="A44" s="215"/>
      <c r="B44" s="99" t="s">
        <v>65</v>
      </c>
      <c r="C44" s="100">
        <f t="shared" si="13"/>
        <v>4884.333333333333</v>
      </c>
      <c r="D44" s="100">
        <f t="shared" si="13"/>
        <v>2635.6666666666665</v>
      </c>
      <c r="E44" s="100">
        <f t="shared" si="14"/>
        <v>1941</v>
      </c>
      <c r="F44" s="100">
        <f t="shared" ref="F44:N44" si="16">AVERAGE(F32,F36,F40)</f>
        <v>2249.6666666666665</v>
      </c>
      <c r="G44" s="100">
        <f t="shared" si="16"/>
        <v>2321</v>
      </c>
      <c r="H44" s="100">
        <f t="shared" si="16"/>
        <v>2465.3333333333335</v>
      </c>
      <c r="I44" s="100">
        <f t="shared" si="16"/>
        <v>2264</v>
      </c>
      <c r="J44" s="100">
        <f t="shared" si="16"/>
        <v>2683</v>
      </c>
      <c r="K44" s="100">
        <f t="shared" si="16"/>
        <v>3547</v>
      </c>
      <c r="L44" s="100">
        <f t="shared" si="16"/>
        <v>5315</v>
      </c>
      <c r="M44" s="100">
        <f t="shared" si="16"/>
        <v>5544.333333333333</v>
      </c>
      <c r="N44" s="100">
        <f t="shared" si="16"/>
        <v>5253.333333333333</v>
      </c>
      <c r="O44" s="101">
        <f>AVERAGE(O32,O36,O40)</f>
        <v>41103.666666666664</v>
      </c>
      <c r="P44" s="100">
        <f>AVERAGE(C44:N44)</f>
        <v>3425.3055555555561</v>
      </c>
    </row>
    <row r="45" spans="1:16" x14ac:dyDescent="0.15">
      <c r="A45" s="215"/>
      <c r="B45" s="96" t="s">
        <v>66</v>
      </c>
      <c r="C45" s="97">
        <f t="shared" si="13"/>
        <v>6300.666666666667</v>
      </c>
      <c r="D45" s="97">
        <f t="shared" si="13"/>
        <v>3456.3333333333335</v>
      </c>
      <c r="E45" s="97">
        <f t="shared" si="14"/>
        <v>3146.6666666666665</v>
      </c>
      <c r="F45" s="97">
        <f t="shared" ref="F45:N45" si="17">AVERAGE(F33,F37,F41)</f>
        <v>2648</v>
      </c>
      <c r="G45" s="97">
        <f t="shared" si="17"/>
        <v>2926</v>
      </c>
      <c r="H45" s="97">
        <f t="shared" si="17"/>
        <v>3073.6666666666665</v>
      </c>
      <c r="I45" s="97">
        <f t="shared" si="17"/>
        <v>3071</v>
      </c>
      <c r="J45" s="97">
        <f t="shared" si="17"/>
        <v>3156.6666666666665</v>
      </c>
      <c r="K45" s="97">
        <f t="shared" si="17"/>
        <v>4503.666666666667</v>
      </c>
      <c r="L45" s="97">
        <f t="shared" si="17"/>
        <v>6886.333333333333</v>
      </c>
      <c r="M45" s="97">
        <f t="shared" si="17"/>
        <v>8095</v>
      </c>
      <c r="N45" s="97">
        <f t="shared" si="17"/>
        <v>6861.333333333333</v>
      </c>
      <c r="O45" s="98">
        <f>AVERAGE(O33,O37,O41)</f>
        <v>54125.333333333336</v>
      </c>
      <c r="P45" s="97">
        <f>AVERAGE(C45:N45)</f>
        <v>4510.4444444444443</v>
      </c>
    </row>
    <row r="46" spans="1:16" x14ac:dyDescent="0.15">
      <c r="A46" s="215"/>
      <c r="B46" s="83" t="s">
        <v>67</v>
      </c>
      <c r="C46" s="84">
        <f t="shared" si="13"/>
        <v>23.333333333333332</v>
      </c>
      <c r="D46" s="84">
        <f t="shared" si="13"/>
        <v>17.666666666666668</v>
      </c>
      <c r="E46" s="84">
        <f t="shared" si="14"/>
        <v>11.666666666666666</v>
      </c>
      <c r="F46" s="84">
        <f t="shared" ref="F46:N46" si="18">AVERAGE(F34,F38,F42)</f>
        <v>12</v>
      </c>
      <c r="G46" s="84">
        <f t="shared" si="18"/>
        <v>11.333333333333334</v>
      </c>
      <c r="H46" s="84">
        <f t="shared" si="18"/>
        <v>12.333333333333334</v>
      </c>
      <c r="I46" s="84">
        <f t="shared" si="18"/>
        <v>12</v>
      </c>
      <c r="J46" s="84">
        <f t="shared" si="18"/>
        <v>12.333333333333334</v>
      </c>
      <c r="K46" s="84">
        <f t="shared" si="18"/>
        <v>18.333333333333332</v>
      </c>
      <c r="L46" s="84">
        <f t="shared" si="18"/>
        <v>24</v>
      </c>
      <c r="M46" s="95">
        <f t="shared" si="18"/>
        <v>24.666666666666668</v>
      </c>
      <c r="N46" s="84">
        <f t="shared" si="18"/>
        <v>24</v>
      </c>
      <c r="O46" s="85">
        <f>+SUM(C46:N46)</f>
        <v>203.66666666666663</v>
      </c>
      <c r="P46" s="84">
        <f t="shared" si="10"/>
        <v>16.972222222222218</v>
      </c>
    </row>
    <row r="47" spans="1:16" x14ac:dyDescent="0.15">
      <c r="B47" s="57" t="s">
        <v>114</v>
      </c>
      <c r="K47" s="56">
        <f>95300/25/24/365</f>
        <v>0.4351598173515982</v>
      </c>
      <c r="L47" s="60">
        <f>+K47</f>
        <v>0.4351598173515982</v>
      </c>
    </row>
    <row r="49" spans="1:16" x14ac:dyDescent="0.15">
      <c r="A49" s="56" t="s">
        <v>85</v>
      </c>
    </row>
    <row r="50" spans="1:16" ht="18.75" x14ac:dyDescent="0.4">
      <c r="A50" s="219" t="s">
        <v>86</v>
      </c>
      <c r="B50" s="220"/>
      <c r="C50" s="58" t="s">
        <v>50</v>
      </c>
      <c r="D50" s="58" t="s">
        <v>51</v>
      </c>
      <c r="E50" s="58" t="s">
        <v>52</v>
      </c>
      <c r="F50" s="58" t="s">
        <v>53</v>
      </c>
      <c r="G50" s="58" t="s">
        <v>54</v>
      </c>
      <c r="H50" s="58" t="s">
        <v>55</v>
      </c>
      <c r="I50" s="58" t="s">
        <v>56</v>
      </c>
      <c r="J50" s="58" t="s">
        <v>57</v>
      </c>
      <c r="K50" s="58" t="s">
        <v>58</v>
      </c>
      <c r="L50" s="58" t="s">
        <v>59</v>
      </c>
      <c r="M50" s="58" t="s">
        <v>60</v>
      </c>
      <c r="N50" s="58" t="s">
        <v>61</v>
      </c>
      <c r="O50" s="59" t="s">
        <v>62</v>
      </c>
      <c r="P50" s="58" t="str">
        <f>+P30</f>
        <v>平均</v>
      </c>
    </row>
    <row r="51" spans="1:16" ht="13.5" customHeight="1" x14ac:dyDescent="0.15">
      <c r="A51" s="216" t="s">
        <v>98</v>
      </c>
      <c r="B51" s="82" t="s">
        <v>64</v>
      </c>
      <c r="C51" s="81">
        <f>+C52+C53</f>
        <v>206508</v>
      </c>
      <c r="D51" s="81">
        <f t="shared" ref="D51:N51" si="19">+D52+D53</f>
        <v>193560</v>
      </c>
      <c r="E51" s="81">
        <f t="shared" si="19"/>
        <v>139104</v>
      </c>
      <c r="F51" s="81">
        <f t="shared" si="19"/>
        <v>179652</v>
      </c>
      <c r="G51" s="81">
        <f t="shared" si="19"/>
        <v>169464</v>
      </c>
      <c r="H51" s="81">
        <f t="shared" si="19"/>
        <v>122664</v>
      </c>
      <c r="I51" s="81">
        <f t="shared" si="19"/>
        <v>118800</v>
      </c>
      <c r="J51" s="81">
        <f t="shared" si="19"/>
        <v>114336</v>
      </c>
      <c r="K51" s="81">
        <f t="shared" si="19"/>
        <v>106128</v>
      </c>
      <c r="L51" s="81">
        <f t="shared" si="19"/>
        <v>103260</v>
      </c>
      <c r="M51" s="81">
        <f t="shared" si="19"/>
        <v>109332</v>
      </c>
      <c r="N51" s="81">
        <f t="shared" si="19"/>
        <v>118255</v>
      </c>
      <c r="O51" s="80">
        <f t="shared" ref="O51:O62" si="20">+SUM(C51:N51)</f>
        <v>1681063</v>
      </c>
      <c r="P51" s="81">
        <f t="shared" ref="P51:P66" si="21">AVERAGE(C51:N51)</f>
        <v>140088.58333333334</v>
      </c>
    </row>
    <row r="52" spans="1:16" x14ac:dyDescent="0.15">
      <c r="A52" s="217"/>
      <c r="B52" s="90" t="s">
        <v>65</v>
      </c>
      <c r="C52" s="91">
        <v>95892</v>
      </c>
      <c r="D52" s="92">
        <v>91140</v>
      </c>
      <c r="E52" s="92">
        <v>71460</v>
      </c>
      <c r="F52" s="92">
        <v>87480</v>
      </c>
      <c r="G52" s="93">
        <v>82764</v>
      </c>
      <c r="H52" s="92">
        <v>59580</v>
      </c>
      <c r="I52" s="92">
        <v>52860</v>
      </c>
      <c r="J52" s="92">
        <v>52896</v>
      </c>
      <c r="K52" s="92">
        <v>48792</v>
      </c>
      <c r="L52" s="92">
        <v>45768</v>
      </c>
      <c r="M52" s="92">
        <v>46728</v>
      </c>
      <c r="N52" s="92">
        <v>53756</v>
      </c>
      <c r="O52" s="94">
        <f t="shared" si="20"/>
        <v>789116</v>
      </c>
      <c r="P52" s="92">
        <f t="shared" si="21"/>
        <v>65759.666666666672</v>
      </c>
    </row>
    <row r="53" spans="1:16" x14ac:dyDescent="0.15">
      <c r="A53" s="217"/>
      <c r="B53" s="90" t="s">
        <v>66</v>
      </c>
      <c r="C53" s="91">
        <v>110616</v>
      </c>
      <c r="D53" s="92">
        <v>102420</v>
      </c>
      <c r="E53" s="92">
        <v>67644</v>
      </c>
      <c r="F53" s="92">
        <v>92172</v>
      </c>
      <c r="G53" s="92">
        <v>86700</v>
      </c>
      <c r="H53" s="92">
        <v>63084</v>
      </c>
      <c r="I53" s="92">
        <v>65940</v>
      </c>
      <c r="J53" s="92">
        <v>61440</v>
      </c>
      <c r="K53" s="92">
        <v>57336</v>
      </c>
      <c r="L53" s="92">
        <v>57492</v>
      </c>
      <c r="M53" s="92">
        <v>62604</v>
      </c>
      <c r="N53" s="92">
        <v>64499</v>
      </c>
      <c r="O53" s="94">
        <f t="shared" si="20"/>
        <v>891947</v>
      </c>
      <c r="P53" s="92">
        <f t="shared" si="21"/>
        <v>74328.916666666672</v>
      </c>
    </row>
    <row r="54" spans="1:16" x14ac:dyDescent="0.15">
      <c r="A54" s="218"/>
      <c r="B54" s="74" t="s">
        <v>67</v>
      </c>
      <c r="C54" s="75">
        <v>317</v>
      </c>
      <c r="D54" s="77">
        <v>317</v>
      </c>
      <c r="E54" s="77">
        <v>276</v>
      </c>
      <c r="F54" s="77">
        <v>316</v>
      </c>
      <c r="G54" s="77">
        <v>295</v>
      </c>
      <c r="H54" s="77">
        <v>217</v>
      </c>
      <c r="I54" s="77">
        <v>205</v>
      </c>
      <c r="J54" s="77">
        <v>186</v>
      </c>
      <c r="K54" s="77">
        <v>311</v>
      </c>
      <c r="L54" s="77">
        <v>328</v>
      </c>
      <c r="M54" s="77">
        <v>192</v>
      </c>
      <c r="N54" s="77">
        <v>224</v>
      </c>
      <c r="O54" s="76">
        <f t="shared" si="20"/>
        <v>3184</v>
      </c>
      <c r="P54" s="77">
        <f t="shared" si="21"/>
        <v>265.33333333333331</v>
      </c>
    </row>
    <row r="55" spans="1:16" ht="13.5" customHeight="1" x14ac:dyDescent="0.15">
      <c r="A55" s="216" t="s">
        <v>95</v>
      </c>
      <c r="B55" s="82" t="s">
        <v>64</v>
      </c>
      <c r="C55" s="81">
        <f>C56+C57</f>
        <v>130478</v>
      </c>
      <c r="D55" s="81">
        <f t="shared" ref="D55:N55" si="22">D56+D57</f>
        <v>117965</v>
      </c>
      <c r="E55" s="81">
        <f t="shared" si="22"/>
        <v>111761</v>
      </c>
      <c r="F55" s="81">
        <f t="shared" si="22"/>
        <v>117628</v>
      </c>
      <c r="G55" s="81">
        <f t="shared" si="22"/>
        <v>122810</v>
      </c>
      <c r="H55" s="81">
        <f t="shared" si="22"/>
        <v>114706</v>
      </c>
      <c r="I55" s="81">
        <f t="shared" si="22"/>
        <v>122258</v>
      </c>
      <c r="J55" s="81">
        <f t="shared" si="22"/>
        <v>119134</v>
      </c>
      <c r="K55" s="81">
        <f t="shared" si="22"/>
        <v>104297</v>
      </c>
      <c r="L55" s="81">
        <f t="shared" si="22"/>
        <v>111961</v>
      </c>
      <c r="M55" s="81">
        <f t="shared" si="22"/>
        <v>121151</v>
      </c>
      <c r="N55" s="81">
        <f t="shared" si="22"/>
        <v>119274</v>
      </c>
      <c r="O55" s="80">
        <f t="shared" si="20"/>
        <v>1413423</v>
      </c>
      <c r="P55" s="81">
        <f t="shared" si="21"/>
        <v>117785.25</v>
      </c>
    </row>
    <row r="56" spans="1:16" x14ac:dyDescent="0.15">
      <c r="A56" s="217"/>
      <c r="B56" s="90" t="s">
        <v>65</v>
      </c>
      <c r="C56" s="91">
        <v>59920</v>
      </c>
      <c r="D56" s="92">
        <v>54921</v>
      </c>
      <c r="E56" s="92">
        <v>44287</v>
      </c>
      <c r="F56" s="92">
        <v>58520</v>
      </c>
      <c r="G56" s="93">
        <v>56677</v>
      </c>
      <c r="H56" s="92">
        <v>54152</v>
      </c>
      <c r="I56" s="92">
        <v>54505</v>
      </c>
      <c r="J56" s="92">
        <v>60065</v>
      </c>
      <c r="K56" s="92">
        <v>47181</v>
      </c>
      <c r="L56" s="92">
        <v>51716</v>
      </c>
      <c r="M56" s="92">
        <v>51172</v>
      </c>
      <c r="N56" s="92">
        <v>53706</v>
      </c>
      <c r="O56" s="94">
        <f t="shared" si="20"/>
        <v>646822</v>
      </c>
      <c r="P56" s="92">
        <f t="shared" si="21"/>
        <v>53901.833333333336</v>
      </c>
    </row>
    <row r="57" spans="1:16" x14ac:dyDescent="0.15">
      <c r="A57" s="217"/>
      <c r="B57" s="90" t="s">
        <v>66</v>
      </c>
      <c r="C57" s="91">
        <v>70558</v>
      </c>
      <c r="D57" s="92">
        <v>63044</v>
      </c>
      <c r="E57" s="92">
        <v>67474</v>
      </c>
      <c r="F57" s="92">
        <v>59108</v>
      </c>
      <c r="G57" s="92">
        <v>66133</v>
      </c>
      <c r="H57" s="92">
        <v>60554</v>
      </c>
      <c r="I57" s="92">
        <v>67753</v>
      </c>
      <c r="J57" s="92">
        <v>59069</v>
      </c>
      <c r="K57" s="92">
        <v>57116</v>
      </c>
      <c r="L57" s="92">
        <v>60245</v>
      </c>
      <c r="M57" s="92">
        <v>69979</v>
      </c>
      <c r="N57" s="92">
        <v>65568</v>
      </c>
      <c r="O57" s="94">
        <f t="shared" si="20"/>
        <v>766601</v>
      </c>
      <c r="P57" s="92">
        <f t="shared" si="21"/>
        <v>63883.416666666664</v>
      </c>
    </row>
    <row r="58" spans="1:16" x14ac:dyDescent="0.15">
      <c r="A58" s="218"/>
      <c r="B58" s="74" t="s">
        <v>67</v>
      </c>
      <c r="C58" s="75">
        <v>229</v>
      </c>
      <c r="D58" s="77">
        <v>203</v>
      </c>
      <c r="E58" s="77">
        <v>193</v>
      </c>
      <c r="F58" s="77">
        <v>218</v>
      </c>
      <c r="G58" s="77">
        <v>215</v>
      </c>
      <c r="H58" s="77">
        <v>210</v>
      </c>
      <c r="I58" s="77">
        <v>226</v>
      </c>
      <c r="J58" s="77">
        <v>210</v>
      </c>
      <c r="K58" s="77">
        <v>200</v>
      </c>
      <c r="L58" s="77">
        <v>185</v>
      </c>
      <c r="M58" s="77">
        <v>197</v>
      </c>
      <c r="N58" s="77">
        <v>220</v>
      </c>
      <c r="O58" s="76">
        <f t="shared" si="20"/>
        <v>2506</v>
      </c>
      <c r="P58" s="77">
        <f t="shared" si="21"/>
        <v>208.83333333333334</v>
      </c>
    </row>
    <row r="59" spans="1:16" ht="13.5" customHeight="1" x14ac:dyDescent="0.15">
      <c r="A59" s="214" t="s">
        <v>113</v>
      </c>
      <c r="B59" s="82" t="s">
        <v>64</v>
      </c>
      <c r="C59" s="81">
        <f>C60+C61</f>
        <v>129683</v>
      </c>
      <c r="D59" s="81">
        <f t="shared" ref="D59:N59" si="23">D60+D61</f>
        <v>113640</v>
      </c>
      <c r="E59" s="81">
        <f t="shared" si="23"/>
        <v>116776</v>
      </c>
      <c r="F59" s="81">
        <f t="shared" si="23"/>
        <v>119868</v>
      </c>
      <c r="G59" s="81">
        <f t="shared" si="23"/>
        <v>131159</v>
      </c>
      <c r="H59" s="81">
        <f t="shared" si="23"/>
        <v>128892</v>
      </c>
      <c r="I59" s="81">
        <f t="shared" si="23"/>
        <v>131833</v>
      </c>
      <c r="J59" s="81">
        <f t="shared" si="23"/>
        <v>124282</v>
      </c>
      <c r="K59" s="81">
        <f t="shared" si="23"/>
        <v>114085</v>
      </c>
      <c r="L59" s="81">
        <f t="shared" si="23"/>
        <v>118382</v>
      </c>
      <c r="M59" s="81">
        <f t="shared" si="23"/>
        <v>120947</v>
      </c>
      <c r="N59" s="81">
        <f t="shared" si="23"/>
        <v>116922</v>
      </c>
      <c r="O59" s="80">
        <f t="shared" si="20"/>
        <v>1466469</v>
      </c>
      <c r="P59" s="81">
        <f t="shared" si="21"/>
        <v>122205.75</v>
      </c>
    </row>
    <row r="60" spans="1:16" x14ac:dyDescent="0.15">
      <c r="A60" s="214"/>
      <c r="B60" s="90" t="s">
        <v>65</v>
      </c>
      <c r="C60" s="91">
        <v>61640</v>
      </c>
      <c r="D60" s="92">
        <v>52793</v>
      </c>
      <c r="E60" s="92">
        <v>48606</v>
      </c>
      <c r="F60" s="92">
        <v>60269</v>
      </c>
      <c r="G60" s="93">
        <v>60982</v>
      </c>
      <c r="H60" s="92">
        <v>60446</v>
      </c>
      <c r="I60" s="92">
        <v>60251</v>
      </c>
      <c r="J60" s="92">
        <v>60203</v>
      </c>
      <c r="K60" s="92">
        <v>52513</v>
      </c>
      <c r="L60" s="92">
        <v>54530</v>
      </c>
      <c r="M60" s="92">
        <v>50978</v>
      </c>
      <c r="N60" s="92">
        <v>51903</v>
      </c>
      <c r="O60" s="94">
        <f t="shared" si="20"/>
        <v>675114</v>
      </c>
      <c r="P60" s="92">
        <f t="shared" si="21"/>
        <v>56259.5</v>
      </c>
    </row>
    <row r="61" spans="1:16" x14ac:dyDescent="0.15">
      <c r="A61" s="214"/>
      <c r="B61" s="90" t="s">
        <v>66</v>
      </c>
      <c r="C61" s="91">
        <v>68043</v>
      </c>
      <c r="D61" s="92">
        <v>60847</v>
      </c>
      <c r="E61" s="92">
        <v>68170</v>
      </c>
      <c r="F61" s="92">
        <v>59599</v>
      </c>
      <c r="G61" s="92">
        <v>70177</v>
      </c>
      <c r="H61" s="92">
        <v>68446</v>
      </c>
      <c r="I61" s="92">
        <v>71582</v>
      </c>
      <c r="J61" s="92">
        <v>64079</v>
      </c>
      <c r="K61" s="92">
        <v>61572</v>
      </c>
      <c r="L61" s="92">
        <v>63852</v>
      </c>
      <c r="M61" s="92">
        <v>69969</v>
      </c>
      <c r="N61" s="92">
        <v>65019</v>
      </c>
      <c r="O61" s="94">
        <f t="shared" si="20"/>
        <v>791355</v>
      </c>
      <c r="P61" s="92">
        <f t="shared" si="21"/>
        <v>65946.25</v>
      </c>
    </row>
    <row r="62" spans="1:16" x14ac:dyDescent="0.15">
      <c r="A62" s="214"/>
      <c r="B62" s="74" t="s">
        <v>67</v>
      </c>
      <c r="C62" s="75">
        <v>220</v>
      </c>
      <c r="D62" s="77">
        <v>197</v>
      </c>
      <c r="E62" s="77">
        <v>200</v>
      </c>
      <c r="F62" s="77">
        <v>214</v>
      </c>
      <c r="G62" s="77">
        <v>218</v>
      </c>
      <c r="H62" s="77">
        <v>222</v>
      </c>
      <c r="I62" s="77">
        <v>222</v>
      </c>
      <c r="J62" s="77">
        <v>217</v>
      </c>
      <c r="K62" s="77">
        <v>212</v>
      </c>
      <c r="L62" s="77">
        <v>193</v>
      </c>
      <c r="M62" s="77">
        <v>313</v>
      </c>
      <c r="N62" s="77">
        <v>204</v>
      </c>
      <c r="O62" s="76">
        <f t="shared" si="20"/>
        <v>2632</v>
      </c>
      <c r="P62" s="77">
        <f t="shared" si="21"/>
        <v>219.33333333333334</v>
      </c>
    </row>
    <row r="63" spans="1:16" x14ac:dyDescent="0.15">
      <c r="A63" s="215" t="s">
        <v>69</v>
      </c>
      <c r="B63" s="87" t="s">
        <v>64</v>
      </c>
      <c r="C63" s="88">
        <f t="shared" ref="C63:N63" si="24">AVERAGE(C51,C55,C59)</f>
        <v>155556.33333333334</v>
      </c>
      <c r="D63" s="88">
        <f t="shared" si="24"/>
        <v>141721.66666666666</v>
      </c>
      <c r="E63" s="88">
        <f t="shared" si="24"/>
        <v>122547</v>
      </c>
      <c r="F63" s="88">
        <f t="shared" si="24"/>
        <v>139049.33333333334</v>
      </c>
      <c r="G63" s="88">
        <f t="shared" si="24"/>
        <v>141144.33333333334</v>
      </c>
      <c r="H63" s="88">
        <f t="shared" si="24"/>
        <v>122087.33333333333</v>
      </c>
      <c r="I63" s="88">
        <f t="shared" si="24"/>
        <v>124297</v>
      </c>
      <c r="J63" s="88">
        <f t="shared" si="24"/>
        <v>119250.66666666667</v>
      </c>
      <c r="K63" s="88">
        <f t="shared" si="24"/>
        <v>108170</v>
      </c>
      <c r="L63" s="88">
        <f t="shared" si="24"/>
        <v>111201</v>
      </c>
      <c r="M63" s="88">
        <f t="shared" si="24"/>
        <v>117143.33333333333</v>
      </c>
      <c r="N63" s="88">
        <f t="shared" si="24"/>
        <v>118150.33333333333</v>
      </c>
      <c r="O63" s="105">
        <f>SUM(C63:N63)</f>
        <v>1520318.3333333333</v>
      </c>
      <c r="P63" s="88">
        <f t="shared" si="21"/>
        <v>126693.19444444444</v>
      </c>
    </row>
    <row r="64" spans="1:16" x14ac:dyDescent="0.15">
      <c r="A64" s="215"/>
      <c r="B64" s="99" t="s">
        <v>65</v>
      </c>
      <c r="C64" s="100">
        <f t="shared" ref="C64:N64" si="25">AVERAGE(C52,C56,C60)</f>
        <v>72484</v>
      </c>
      <c r="D64" s="100">
        <f t="shared" si="25"/>
        <v>66284.666666666672</v>
      </c>
      <c r="E64" s="100">
        <f t="shared" si="25"/>
        <v>54784.333333333336</v>
      </c>
      <c r="F64" s="100">
        <f t="shared" si="25"/>
        <v>68756.333333333328</v>
      </c>
      <c r="G64" s="100">
        <f t="shared" si="25"/>
        <v>66807.666666666672</v>
      </c>
      <c r="H64" s="100">
        <f t="shared" si="25"/>
        <v>58059.333333333336</v>
      </c>
      <c r="I64" s="100">
        <f t="shared" si="25"/>
        <v>55872</v>
      </c>
      <c r="J64" s="100">
        <f t="shared" si="25"/>
        <v>57721.333333333336</v>
      </c>
      <c r="K64" s="100">
        <f t="shared" si="25"/>
        <v>49495.333333333336</v>
      </c>
      <c r="L64" s="100">
        <f t="shared" si="25"/>
        <v>50671.333333333336</v>
      </c>
      <c r="M64" s="100">
        <f t="shared" si="25"/>
        <v>49626</v>
      </c>
      <c r="N64" s="100">
        <f t="shared" si="25"/>
        <v>53121.666666666664</v>
      </c>
      <c r="O64" s="101">
        <f>AVERAGE(O52,O56,O60)</f>
        <v>703684</v>
      </c>
      <c r="P64" s="100">
        <f t="shared" si="21"/>
        <v>58640.333333333336</v>
      </c>
    </row>
    <row r="65" spans="1:16" x14ac:dyDescent="0.15">
      <c r="A65" s="215"/>
      <c r="B65" s="99" t="s">
        <v>66</v>
      </c>
      <c r="C65" s="100">
        <f t="shared" ref="C65:N65" si="26">AVERAGE(C53,C57,C61)</f>
        <v>83072.333333333328</v>
      </c>
      <c r="D65" s="100">
        <f t="shared" si="26"/>
        <v>75437</v>
      </c>
      <c r="E65" s="100">
        <f t="shared" si="26"/>
        <v>67762.666666666672</v>
      </c>
      <c r="F65" s="100">
        <f t="shared" si="26"/>
        <v>70293</v>
      </c>
      <c r="G65" s="100">
        <f t="shared" si="26"/>
        <v>74336.666666666672</v>
      </c>
      <c r="H65" s="100">
        <f t="shared" si="26"/>
        <v>64028</v>
      </c>
      <c r="I65" s="100">
        <f t="shared" si="26"/>
        <v>68425</v>
      </c>
      <c r="J65" s="100">
        <f t="shared" si="26"/>
        <v>61529.333333333336</v>
      </c>
      <c r="K65" s="100">
        <f t="shared" si="26"/>
        <v>58674.666666666664</v>
      </c>
      <c r="L65" s="100">
        <f t="shared" si="26"/>
        <v>60529.666666666664</v>
      </c>
      <c r="M65" s="100">
        <f t="shared" si="26"/>
        <v>67517.333333333328</v>
      </c>
      <c r="N65" s="100">
        <f t="shared" si="26"/>
        <v>65028.666666666664</v>
      </c>
      <c r="O65" s="101">
        <f>AVERAGE(O53,O57,O61)</f>
        <v>816634.33333333337</v>
      </c>
      <c r="P65" s="100">
        <f t="shared" si="21"/>
        <v>68052.861111111109</v>
      </c>
    </row>
    <row r="66" spans="1:16" x14ac:dyDescent="0.15">
      <c r="A66" s="215"/>
      <c r="B66" s="83" t="s">
        <v>67</v>
      </c>
      <c r="C66" s="95">
        <f t="shared" ref="C66:N66" si="27">AVERAGE(C54,C58,C62)</f>
        <v>255.33333333333334</v>
      </c>
      <c r="D66" s="84">
        <f t="shared" si="27"/>
        <v>239</v>
      </c>
      <c r="E66" s="84">
        <f t="shared" si="27"/>
        <v>223</v>
      </c>
      <c r="F66" s="84">
        <f t="shared" si="27"/>
        <v>249.33333333333334</v>
      </c>
      <c r="G66" s="84">
        <f t="shared" si="27"/>
        <v>242.66666666666666</v>
      </c>
      <c r="H66" s="84">
        <f t="shared" si="27"/>
        <v>216.33333333333334</v>
      </c>
      <c r="I66" s="84">
        <f t="shared" si="27"/>
        <v>217.66666666666666</v>
      </c>
      <c r="J66" s="84">
        <f t="shared" si="27"/>
        <v>204.33333333333334</v>
      </c>
      <c r="K66" s="84">
        <f t="shared" si="27"/>
        <v>241</v>
      </c>
      <c r="L66" s="84">
        <f t="shared" si="27"/>
        <v>235.33333333333334</v>
      </c>
      <c r="M66" s="84">
        <f t="shared" si="27"/>
        <v>234</v>
      </c>
      <c r="N66" s="84">
        <f t="shared" si="27"/>
        <v>216</v>
      </c>
      <c r="O66" s="85">
        <f>+SUM(C66:N66)</f>
        <v>2774.0000000000005</v>
      </c>
      <c r="P66" s="84">
        <f t="shared" si="21"/>
        <v>231.16666666666671</v>
      </c>
    </row>
    <row r="67" spans="1:16" x14ac:dyDescent="0.15">
      <c r="B67" s="57" t="s">
        <v>115</v>
      </c>
      <c r="K67" s="56">
        <f>1520318/255/24/365</f>
        <v>0.68059718864714835</v>
      </c>
      <c r="L67" s="60">
        <f>+K67</f>
        <v>0.68059718864714835</v>
      </c>
    </row>
    <row r="69" spans="1:16" x14ac:dyDescent="0.15">
      <c r="B69" s="56" t="s">
        <v>92</v>
      </c>
      <c r="C69" s="56">
        <v>30</v>
      </c>
      <c r="D69" s="56">
        <v>31</v>
      </c>
      <c r="E69" s="56">
        <v>30</v>
      </c>
      <c r="F69" s="56">
        <v>31</v>
      </c>
      <c r="G69" s="56">
        <v>31</v>
      </c>
      <c r="H69" s="56">
        <v>30</v>
      </c>
      <c r="I69" s="56">
        <v>31</v>
      </c>
      <c r="J69" s="56">
        <v>30</v>
      </c>
      <c r="K69" s="56">
        <v>31</v>
      </c>
      <c r="L69" s="56">
        <v>31</v>
      </c>
      <c r="M69" s="56">
        <v>28</v>
      </c>
      <c r="N69" s="56">
        <v>31</v>
      </c>
    </row>
    <row r="70" spans="1:16" x14ac:dyDescent="0.15">
      <c r="C70" s="65">
        <f>C11+C23</f>
        <v>12458</v>
      </c>
      <c r="D70" s="65">
        <f>D11+D23</f>
        <v>8267</v>
      </c>
      <c r="E70" s="65">
        <f t="shared" ref="E70:N70" si="28">E11+E23</f>
        <v>7568</v>
      </c>
      <c r="F70" s="65">
        <f t="shared" si="28"/>
        <v>8280</v>
      </c>
      <c r="G70" s="65">
        <f t="shared" si="28"/>
        <v>8409</v>
      </c>
      <c r="H70" s="65">
        <f t="shared" si="28"/>
        <v>7478</v>
      </c>
      <c r="I70" s="65">
        <f t="shared" si="28"/>
        <v>8347</v>
      </c>
      <c r="J70" s="65">
        <f t="shared" si="28"/>
        <v>15849</v>
      </c>
      <c r="K70" s="65">
        <f t="shared" si="28"/>
        <v>44282</v>
      </c>
      <c r="L70" s="65">
        <f t="shared" si="28"/>
        <v>52939</v>
      </c>
      <c r="M70" s="65">
        <f t="shared" si="28"/>
        <v>45635</v>
      </c>
      <c r="N70" s="65">
        <f t="shared" si="28"/>
        <v>28740</v>
      </c>
    </row>
    <row r="71" spans="1:16" x14ac:dyDescent="0.15">
      <c r="C71" s="56">
        <f>ROUNDUP((C11+C23)/(24*C69),0)</f>
        <v>18</v>
      </c>
      <c r="D71" s="56">
        <f t="shared" ref="D71:N71" si="29">ROUNDUP((D11+D23)/(24*D69),0)</f>
        <v>12</v>
      </c>
      <c r="E71" s="56">
        <f t="shared" si="29"/>
        <v>11</v>
      </c>
      <c r="F71" s="56">
        <f t="shared" si="29"/>
        <v>12</v>
      </c>
      <c r="G71" s="56">
        <f t="shared" si="29"/>
        <v>12</v>
      </c>
      <c r="H71" s="56">
        <f t="shared" si="29"/>
        <v>11</v>
      </c>
      <c r="I71" s="56">
        <f t="shared" si="29"/>
        <v>12</v>
      </c>
      <c r="J71" s="56">
        <f t="shared" si="29"/>
        <v>23</v>
      </c>
      <c r="K71" s="56">
        <f t="shared" si="29"/>
        <v>60</v>
      </c>
      <c r="L71" s="56">
        <f t="shared" si="29"/>
        <v>72</v>
      </c>
      <c r="M71" s="56">
        <f t="shared" si="29"/>
        <v>68</v>
      </c>
      <c r="N71" s="56">
        <f t="shared" si="29"/>
        <v>39</v>
      </c>
    </row>
    <row r="72" spans="1:16" x14ac:dyDescent="0.15">
      <c r="C72" s="65">
        <f>C8+C20</f>
        <v>43</v>
      </c>
      <c r="D72" s="65">
        <f t="shared" ref="D72:N72" si="30">D8+D20</f>
        <v>21</v>
      </c>
      <c r="E72" s="65">
        <f t="shared" si="30"/>
        <v>19</v>
      </c>
      <c r="F72" s="65">
        <f t="shared" si="30"/>
        <v>22</v>
      </c>
      <c r="G72" s="65">
        <f t="shared" si="30"/>
        <v>22</v>
      </c>
      <c r="H72" s="65">
        <f t="shared" si="30"/>
        <v>23</v>
      </c>
      <c r="I72" s="65">
        <f t="shared" si="30"/>
        <v>24</v>
      </c>
      <c r="J72" s="65">
        <f t="shared" si="30"/>
        <v>45</v>
      </c>
      <c r="K72" s="65">
        <f t="shared" si="30"/>
        <v>86</v>
      </c>
      <c r="L72" s="65">
        <f t="shared" si="30"/>
        <v>89</v>
      </c>
      <c r="M72" s="65">
        <f t="shared" si="30"/>
        <v>88</v>
      </c>
      <c r="N72" s="65">
        <f t="shared" si="30"/>
        <v>83</v>
      </c>
    </row>
  </sheetData>
  <mergeCells count="20">
    <mergeCell ref="A31:A34"/>
    <mergeCell ref="A4:B4"/>
    <mergeCell ref="A9:A10"/>
    <mergeCell ref="A5:A6"/>
    <mergeCell ref="A7:A8"/>
    <mergeCell ref="A11:A12"/>
    <mergeCell ref="A16:B16"/>
    <mergeCell ref="A21:A22"/>
    <mergeCell ref="A17:A18"/>
    <mergeCell ref="A19:A20"/>
    <mergeCell ref="A23:A24"/>
    <mergeCell ref="A30:B30"/>
    <mergeCell ref="A59:A62"/>
    <mergeCell ref="A63:A66"/>
    <mergeCell ref="A35:A38"/>
    <mergeCell ref="A39:A42"/>
    <mergeCell ref="A43:A46"/>
    <mergeCell ref="A50:B50"/>
    <mergeCell ref="A51:A54"/>
    <mergeCell ref="A55:A58"/>
  </mergeCells>
  <phoneticPr fontId="3"/>
  <pageMargins left="0.39370078740157483" right="0.39370078740157483" top="0.78740157480314965" bottom="0.3937007874015748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別記　個別仕様書一覧</vt:lpstr>
      <vt:lpstr>ボツ別添１予定使用電力量</vt:lpstr>
      <vt:lpstr>別添１予定使用電力量</vt:lpstr>
      <vt:lpstr>参考資料3カ年</vt:lpstr>
      <vt:lpstr>ボツ別添１予定使用電力量!Print_Area</vt:lpstr>
      <vt:lpstr>参考資料3カ年!Print_Area</vt:lpstr>
      <vt:lpstr>'別記　個別仕様書一覧'!Print_Area</vt:lpstr>
      <vt:lpstr>別添１予定使用電力量!Print_Area</vt:lpstr>
      <vt:lpstr>'別記　個別仕様書一覧'!Print_Titles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小山＿慎吾</dc:creator>
  <cp:lastModifiedBy>黒部＿将仁</cp:lastModifiedBy>
  <cp:lastPrinted>2022-11-25T04:03:32Z</cp:lastPrinted>
  <dcterms:created xsi:type="dcterms:W3CDTF">2020-11-19T09:25:16Z</dcterms:created>
  <dcterms:modified xsi:type="dcterms:W3CDTF">2022-12-14T06:20:35Z</dcterms:modified>
</cp:coreProperties>
</file>